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\Desktop\Gabriela\Municípios\Arambaré\Ampliação Athaualpa\LICITAÇÃO JANEIRO\"/>
    </mc:Choice>
  </mc:AlternateContent>
  <xr:revisionPtr revIDLastSave="0" documentId="8_{F52B18F3-A39A-4557-9EAC-C054D658806C}" xr6:coauthVersionLast="47" xr6:coauthVersionMax="47" xr10:uidLastSave="{00000000-0000-0000-0000-000000000000}"/>
  <bookViews>
    <workbookView xWindow="-108" yWindow="-108" windowWidth="23256" windowHeight="12456" activeTab="4" xr2:uid="{A14088B3-6BE7-49C8-B668-BF0647D989FD}"/>
  </bookViews>
  <sheets>
    <sheet name="CFF (2)" sheetId="9" r:id="rId1"/>
    <sheet name="COMPOSIÇÃO (2)" sheetId="7" r:id="rId2"/>
    <sheet name="BDI" sheetId="4" r:id="rId3"/>
    <sheet name="CFF" sheetId="3" r:id="rId4"/>
    <sheet name="PO  (2)" sheetId="6" r:id="rId5"/>
    <sheet name="Planilha1" sheetId="8" r:id="rId6"/>
  </sheets>
  <definedNames>
    <definedName name="_xlnm.Print_Titles" localSheetId="3">CFF!$6:$6</definedName>
    <definedName name="_xlnm.Print_Titles" localSheetId="4">'PO  (2)'!$6:$6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6" l="1"/>
  <c r="M20" i="6"/>
  <c r="M18" i="6" s="1"/>
  <c r="M30" i="6"/>
  <c r="J16" i="3"/>
  <c r="N16" i="3" s="1"/>
  <c r="J14" i="3"/>
  <c r="N14" i="3" s="1"/>
  <c r="M44" i="6"/>
  <c r="J13" i="3"/>
  <c r="N13" i="3" s="1"/>
  <c r="K59" i="6"/>
  <c r="K58" i="6"/>
  <c r="K56" i="6"/>
  <c r="K55" i="6"/>
  <c r="K46" i="6"/>
  <c r="K45" i="6"/>
  <c r="K44" i="6"/>
  <c r="K43" i="6"/>
  <c r="K42" i="6"/>
  <c r="L42" i="6" s="1"/>
  <c r="K35" i="6"/>
  <c r="L35" i="6" s="1"/>
  <c r="K34" i="6"/>
  <c r="L34" i="6" s="1"/>
  <c r="K33" i="6"/>
  <c r="L33" i="6" s="1"/>
  <c r="K32" i="6"/>
  <c r="L32" i="6" s="1"/>
  <c r="K31" i="6"/>
  <c r="K29" i="6"/>
  <c r="L29" i="6" s="1"/>
  <c r="K28" i="6"/>
  <c r="L28" i="6" s="1"/>
  <c r="K23" i="6"/>
  <c r="L23" i="6" s="1"/>
  <c r="K22" i="6"/>
  <c r="L22" i="6" s="1"/>
  <c r="K21" i="6"/>
  <c r="L21" i="6" s="1"/>
  <c r="K20" i="6"/>
  <c r="L20" i="6" s="1"/>
  <c r="K19" i="6"/>
  <c r="L19" i="6" s="1"/>
  <c r="K18" i="6"/>
  <c r="K17" i="6"/>
  <c r="L17" i="6" s="1"/>
  <c r="K16" i="6"/>
  <c r="L16" i="6" s="1"/>
  <c r="K11" i="6"/>
  <c r="K10" i="6"/>
  <c r="K9" i="6"/>
  <c r="J63" i="6"/>
  <c r="J61" i="6"/>
  <c r="J60" i="6"/>
  <c r="J59" i="6"/>
  <c r="L59" i="6" s="1"/>
  <c r="J58" i="6"/>
  <c r="L58" i="6" s="1"/>
  <c r="J53" i="6"/>
  <c r="J52" i="6"/>
  <c r="J51" i="6"/>
  <c r="J50" i="6"/>
  <c r="J49" i="6"/>
  <c r="J48" i="6"/>
  <c r="J46" i="6"/>
  <c r="L46" i="6" s="1"/>
  <c r="J45" i="6"/>
  <c r="L45" i="6" s="1"/>
  <c r="J40" i="6"/>
  <c r="J39" i="6"/>
  <c r="J38" i="6"/>
  <c r="J37" i="6"/>
  <c r="J36" i="6"/>
  <c r="J35" i="6"/>
  <c r="J34" i="6"/>
  <c r="J33" i="6"/>
  <c r="J32" i="6"/>
  <c r="J27" i="6"/>
  <c r="J26" i="6"/>
  <c r="J25" i="6"/>
  <c r="J24" i="6"/>
  <c r="J23" i="6"/>
  <c r="J22" i="6"/>
  <c r="J21" i="6"/>
  <c r="J20" i="6"/>
  <c r="J19" i="6"/>
  <c r="I63" i="6"/>
  <c r="K63" i="6" s="1"/>
  <c r="L63" i="6" s="1"/>
  <c r="M62" i="6" s="1"/>
  <c r="I61" i="6"/>
  <c r="K61" i="6" s="1"/>
  <c r="L61" i="6" s="1"/>
  <c r="I60" i="6"/>
  <c r="K60" i="6" s="1"/>
  <c r="L60" i="6" s="1"/>
  <c r="I59" i="6"/>
  <c r="I58" i="6"/>
  <c r="I57" i="6"/>
  <c r="K57" i="6" s="1"/>
  <c r="I56" i="6"/>
  <c r="I55" i="6"/>
  <c r="I54" i="6"/>
  <c r="K54" i="6" s="1"/>
  <c r="I53" i="6"/>
  <c r="K53" i="6" s="1"/>
  <c r="L53" i="6" s="1"/>
  <c r="I52" i="6"/>
  <c r="K52" i="6" s="1"/>
  <c r="L52" i="6" s="1"/>
  <c r="I51" i="6"/>
  <c r="K51" i="6" s="1"/>
  <c r="L51" i="6" s="1"/>
  <c r="I50" i="6"/>
  <c r="K50" i="6" s="1"/>
  <c r="L50" i="6" s="1"/>
  <c r="I49" i="6"/>
  <c r="K49" i="6" s="1"/>
  <c r="L49" i="6" s="1"/>
  <c r="I48" i="6"/>
  <c r="K48" i="6" s="1"/>
  <c r="L48" i="6" s="1"/>
  <c r="I47" i="6"/>
  <c r="K47" i="6" s="1"/>
  <c r="I46" i="6"/>
  <c r="I45" i="6"/>
  <c r="I44" i="6"/>
  <c r="I43" i="6"/>
  <c r="I42" i="6"/>
  <c r="I41" i="6"/>
  <c r="K41" i="6" s="1"/>
  <c r="I40" i="6"/>
  <c r="K40" i="6" s="1"/>
  <c r="L40" i="6" s="1"/>
  <c r="I39" i="6"/>
  <c r="K39" i="6" s="1"/>
  <c r="L39" i="6" s="1"/>
  <c r="I38" i="6"/>
  <c r="K38" i="6" s="1"/>
  <c r="L38" i="6" s="1"/>
  <c r="I37" i="6"/>
  <c r="K37" i="6" s="1"/>
  <c r="L37" i="6" s="1"/>
  <c r="I36" i="6"/>
  <c r="K36" i="6" s="1"/>
  <c r="L36" i="6" s="1"/>
  <c r="I35" i="6"/>
  <c r="I34" i="6"/>
  <c r="I33" i="6"/>
  <c r="I32" i="6"/>
  <c r="I31" i="6"/>
  <c r="I30" i="6"/>
  <c r="K30" i="6" s="1"/>
  <c r="I29" i="6"/>
  <c r="I28" i="6"/>
  <c r="I27" i="6"/>
  <c r="K27" i="6" s="1"/>
  <c r="L27" i="6" s="1"/>
  <c r="I26" i="6"/>
  <c r="K26" i="6" s="1"/>
  <c r="L26" i="6" s="1"/>
  <c r="I25" i="6"/>
  <c r="K25" i="6" s="1"/>
  <c r="L25" i="6" s="1"/>
  <c r="I24" i="6"/>
  <c r="K24" i="6" s="1"/>
  <c r="L24" i="6" s="1"/>
  <c r="I23" i="6"/>
  <c r="I22" i="6"/>
  <c r="I21" i="6"/>
  <c r="I20" i="6"/>
  <c r="I19" i="6"/>
  <c r="I18" i="6"/>
  <c r="I17" i="6"/>
  <c r="I16" i="6"/>
  <c r="I15" i="6"/>
  <c r="K15" i="6" s="1"/>
  <c r="L15" i="6" s="1"/>
  <c r="I14" i="6"/>
  <c r="K14" i="6" s="1"/>
  <c r="L14" i="6" s="1"/>
  <c r="I13" i="6"/>
  <c r="K13" i="6" s="1"/>
  <c r="L13" i="6" s="1"/>
  <c r="I12" i="6"/>
  <c r="K12" i="6" s="1"/>
  <c r="I11" i="6"/>
  <c r="I10" i="6"/>
  <c r="I9" i="6"/>
  <c r="H63" i="6"/>
  <c r="H61" i="6"/>
  <c r="H60" i="6"/>
  <c r="H59" i="6"/>
  <c r="H58" i="6"/>
  <c r="H57" i="6"/>
  <c r="J57" i="6" s="1"/>
  <c r="H56" i="6"/>
  <c r="J56" i="6" s="1"/>
  <c r="L56" i="6" s="1"/>
  <c r="H55" i="6"/>
  <c r="J55" i="6" s="1"/>
  <c r="H54" i="6"/>
  <c r="J54" i="6" s="1"/>
  <c r="H53" i="6"/>
  <c r="H52" i="6"/>
  <c r="H51" i="6"/>
  <c r="H50" i="6"/>
  <c r="H49" i="6"/>
  <c r="H48" i="6"/>
  <c r="H47" i="6"/>
  <c r="J47" i="6" s="1"/>
  <c r="H46" i="6"/>
  <c r="H45" i="6"/>
  <c r="H44" i="6"/>
  <c r="J44" i="6" s="1"/>
  <c r="H43" i="6"/>
  <c r="J43" i="6" s="1"/>
  <c r="H42" i="6"/>
  <c r="J42" i="6" s="1"/>
  <c r="H41" i="6"/>
  <c r="J41" i="6" s="1"/>
  <c r="H40" i="6"/>
  <c r="H39" i="6"/>
  <c r="H38" i="6"/>
  <c r="H37" i="6"/>
  <c r="H36" i="6"/>
  <c r="H35" i="6"/>
  <c r="H34" i="6"/>
  <c r="H33" i="6"/>
  <c r="H32" i="6"/>
  <c r="H31" i="6"/>
  <c r="J31" i="6" s="1"/>
  <c r="H30" i="6"/>
  <c r="J30" i="6" s="1"/>
  <c r="H29" i="6"/>
  <c r="J29" i="6" s="1"/>
  <c r="H28" i="6"/>
  <c r="J28" i="6" s="1"/>
  <c r="H27" i="6"/>
  <c r="H26" i="6"/>
  <c r="H25" i="6"/>
  <c r="H24" i="6"/>
  <c r="H23" i="6"/>
  <c r="H22" i="6"/>
  <c r="H21" i="6"/>
  <c r="H20" i="6"/>
  <c r="H19" i="6"/>
  <c r="H18" i="6"/>
  <c r="J18" i="6" s="1"/>
  <c r="H17" i="6"/>
  <c r="J17" i="6" s="1"/>
  <c r="H16" i="6"/>
  <c r="J16" i="6" s="1"/>
  <c r="H15" i="6"/>
  <c r="J15" i="6" s="1"/>
  <c r="H14" i="6"/>
  <c r="J14" i="6" s="1"/>
  <c r="H13" i="6"/>
  <c r="J13" i="6" s="1"/>
  <c r="H12" i="6"/>
  <c r="J12" i="6" s="1"/>
  <c r="H11" i="6"/>
  <c r="J11" i="6" s="1"/>
  <c r="H10" i="6"/>
  <c r="J10" i="6" s="1"/>
  <c r="H9" i="6"/>
  <c r="J9" i="6" s="1"/>
  <c r="L14" i="3"/>
  <c r="G14" i="3"/>
  <c r="I14" i="3" s="1"/>
  <c r="F14" i="3"/>
  <c r="H14" i="3" s="1"/>
  <c r="G11" i="3"/>
  <c r="I11" i="3" s="1"/>
  <c r="F11" i="3"/>
  <c r="H11" i="3" s="1"/>
  <c r="M14" i="3" l="1"/>
  <c r="M13" i="3"/>
  <c r="M41" i="6"/>
  <c r="J12" i="3" s="1"/>
  <c r="M12" i="3" s="1"/>
  <c r="L43" i="6"/>
  <c r="J10" i="3"/>
  <c r="L54" i="6"/>
  <c r="M57" i="6"/>
  <c r="J15" i="3" s="1"/>
  <c r="N15" i="3" s="1"/>
  <c r="L55" i="6"/>
  <c r="L9" i="6"/>
  <c r="M8" i="6" s="1"/>
  <c r="J8" i="3" s="1"/>
  <c r="L31" i="6"/>
  <c r="L12" i="6"/>
  <c r="L11" i="6"/>
  <c r="J9" i="3" s="1"/>
  <c r="J11" i="3"/>
  <c r="L44" i="6"/>
  <c r="L57" i="6"/>
  <c r="L41" i="6"/>
  <c r="L10" i="6"/>
  <c r="L47" i="6"/>
  <c r="L30" i="6"/>
  <c r="L18" i="6"/>
  <c r="L11" i="3" l="1"/>
  <c r="J7" i="3"/>
  <c r="M11" i="3"/>
  <c r="K9" i="3"/>
  <c r="L9" i="3"/>
  <c r="M8" i="3"/>
  <c r="L8" i="3"/>
  <c r="K8" i="3"/>
  <c r="N8" i="3"/>
  <c r="N17" i="3" s="1"/>
  <c r="K10" i="3"/>
  <c r="L10" i="3"/>
  <c r="L17" i="3" l="1"/>
  <c r="K17" i="3"/>
  <c r="M17" i="3"/>
</calcChain>
</file>

<file path=xl/sharedStrings.xml><?xml version="1.0" encoding="utf-8"?>
<sst xmlns="http://schemas.openxmlformats.org/spreadsheetml/2006/main" count="595" uniqueCount="314">
  <si>
    <t>Item</t>
  </si>
  <si>
    <t>Fonte</t>
  </si>
  <si>
    <t>Código</t>
  </si>
  <si>
    <t>Descrição</t>
  </si>
  <si>
    <t>Unidade</t>
  </si>
  <si>
    <t>Quantidade</t>
  </si>
  <si>
    <t>Preço Unitário (com BDI) (R$)</t>
  </si>
  <si>
    <t>Preço Total
(R$)</t>
  </si>
  <si>
    <t>-</t>
  </si>
  <si>
    <t>SINAPI</t>
  </si>
  <si>
    <t>1.</t>
  </si>
  <si>
    <t>REFORMA DA E.M.E.F ATAHUALPA IRINEO CIBILIS NO LOCAL DA AMPLIAÇÃO DAS SALAS DE AULA</t>
  </si>
  <si>
    <t>1.1.</t>
  </si>
  <si>
    <t>ADMINISTRAÇÃO DE OBRA</t>
  </si>
  <si>
    <t>1.1.1.</t>
  </si>
  <si>
    <t>90777</t>
  </si>
  <si>
    <t>ENGENHEIRO CIVIL DE OBRA JUNIOR COM ENCARGOS COMPLEMENTARES</t>
  </si>
  <si>
    <t>H</t>
  </si>
  <si>
    <t>1.2.</t>
  </si>
  <si>
    <t>REMOÇÕES</t>
  </si>
  <si>
    <t>1.2.1.</t>
  </si>
  <si>
    <t>97640</t>
  </si>
  <si>
    <t>REMOÇÃO DE FORROS DE DRYWALL, PVC E FIBROMINERAL, DE FORMA MANUAL, SEM REAPROVEITAMENTO. AF_09/2023</t>
  </si>
  <si>
    <t>M2</t>
  </si>
  <si>
    <t>1.2.2.</t>
  </si>
  <si>
    <t>Composição</t>
  </si>
  <si>
    <t>001</t>
  </si>
  <si>
    <t>REMOÇÃO DE TELHA CERÂMICA COM REAPROVEITAMENTO - REF 97647 E 97649</t>
  </si>
  <si>
    <t>M²</t>
  </si>
  <si>
    <t>1.2.3.</t>
  </si>
  <si>
    <t>97634</t>
  </si>
  <si>
    <t>DEMOLIÇÃO DE REVESTIMENTO CERÂMICO, DE FORMA MECANIZADA COM MARTELETE, SEM REAPROVEITAMENTO. AF_09/2023</t>
  </si>
  <si>
    <t>1.2.4.</t>
  </si>
  <si>
    <t>97665</t>
  </si>
  <si>
    <t>REMOÇÃO DE LUMINÁRIAS, DE FORMA MANUAL, SEM REAPROVEITAMENTO. AF_09/2023</t>
  </si>
  <si>
    <t>UN</t>
  </si>
  <si>
    <t>1.2.5.</t>
  </si>
  <si>
    <t>SINAPI-I</t>
  </si>
  <si>
    <t>2696</t>
  </si>
  <si>
    <t xml:space="preserve">ENCANADOR OU BOMBEIRO HIDRAULICO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</si>
  <si>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     </t>
  </si>
  <si>
    <t>1.2.6.</t>
  </si>
  <si>
    <t>89356</t>
  </si>
  <si>
    <t>TUBO, PVC, SOLDÁVEL, DE 25MM, INSTALADO EM RAMAL OU SUB-RAMAL DE ÁGUA - FORNECIMENTO E INSTALAÇÃO. AF_06/2022</t>
  </si>
  <si>
    <t>M</t>
  </si>
  <si>
    <t>1.3.</t>
  </si>
  <si>
    <t>COBERTURA</t>
  </si>
  <si>
    <t>1.3.1.</t>
  </si>
  <si>
    <t>102233</t>
  </si>
  <si>
    <t>PINTURA IMUNIZANTE PARA MADEIRA, 1 DEMÃO. AF_01/2021</t>
  </si>
  <si>
    <t>1.3.2.</t>
  </si>
  <si>
    <t>002</t>
  </si>
  <si>
    <t>92539</t>
  </si>
  <si>
    <t>TRAMA DE MADEIRA COMPOSTA POR RIPAS, CAIBROS E TERÇAS PARA TELHADOS DE ATÉ 2 ÁGUAS PARA TELHA DE ENCAIXE DE CERÂMICA OU DE CONCRETO, INCLUSO TRANSPORTE VERTICAL. AF_07/2019</t>
  </si>
  <si>
    <t>104756</t>
  </si>
  <si>
    <t>FORRO EM MADEIRA PINUS, PARA AMBIENTES RESIDENCIAIS E COMERCIAIS, INCLUSIVE ESTRUTURA BIDIRECIONAL DE FIXAÇÃO. AF_08/2023</t>
  </si>
  <si>
    <t>92270</t>
  </si>
  <si>
    <t>FABRICAÇÃO DE FÔRMA PARA VIGAS, COM MADEIRA SERRADA, E = 25 MM. AF_09/2020</t>
  </si>
  <si>
    <t>92761</t>
  </si>
  <si>
    <t>ARMAÇÃO DE PILAR OU VIGA DE ESTRUTURA CONVENCIONAL DE CONCRETO ARMADO UTILIZANDO AÇO CA-50 DE 8,0 MM - MONTAGEM. AF_06/2022</t>
  </si>
  <si>
    <t>KG</t>
  </si>
  <si>
    <t>92759</t>
  </si>
  <si>
    <t>ARMAÇÃO DE PILAR OU VIGA DE ESTRUTURA CONVENCIONAL DE CONCRETO ARMADO UTILIZANDO AÇO CA-60 DE 5,0 MM - MONTAGEM. AF_06/2022</t>
  </si>
  <si>
    <t>103682</t>
  </si>
  <si>
    <t>CONCRETAGEM DE VIGAS E LAJES, FCK=25 MPA, PARA QUALQUER TIPO DE LAJE COM BALDES EM EDIFICAÇÃO TÉRREA - LANÇAMENTO, ADENSAMENTO E ACABAMENTO. AF_02/2022</t>
  </si>
  <si>
    <t>M3</t>
  </si>
  <si>
    <t>004</t>
  </si>
  <si>
    <t xml:space="preserve">M     </t>
  </si>
  <si>
    <t>101979</t>
  </si>
  <si>
    <t>CHAPIM (RUFO CAPA) EM AÇO GALVANIZADO, CORTE 33. AF_11/2020</t>
  </si>
  <si>
    <t>1.4.</t>
  </si>
  <si>
    <t>REVESTIMENTO DE PAREDES</t>
  </si>
  <si>
    <t>1.4.1.</t>
  </si>
  <si>
    <t>005</t>
  </si>
  <si>
    <t>LAVAGEM DAS PAREDES COM LAVADORA DE ALTA PRESSÃO</t>
  </si>
  <si>
    <t>1.4.2.</t>
  </si>
  <si>
    <t>003</t>
  </si>
  <si>
    <t>PINTURA VERNIZ INCOLOR PARA TIJOLO A VISTA, USO INTERNO E EXTERNO - DUAS DEMÃOS</t>
  </si>
  <si>
    <t>1.4.3.</t>
  </si>
  <si>
    <t>87879</t>
  </si>
  <si>
    <t>CHAPISCO APLICADO EM ALVENARIAS E ESTRUTURAS DE CONCRETO INTERNAS, COM COLHER DE PEDREIRO.  ARGAMASSA TRAÇO 1:3 COM PREPARO EM BETONEIRA 400L. AF_10/2022</t>
  </si>
  <si>
    <t>1.4.4.</t>
  </si>
  <si>
    <t>87775</t>
  </si>
  <si>
    <t>EMBOÇO OU MASSA ÚNICA EM ARGAMASSA TRAÇO 1:2:8, PREPARO MECÂNICO COM BETONEIRA 400 L, APLICADA MANUALMENTE EM PANOS DE FACHADA COM PRESENÇA DE VÃOS, ESPESSURA DE 25 MM. AF_08/2022</t>
  </si>
  <si>
    <t>1.4.5.</t>
  </si>
  <si>
    <t>88485</t>
  </si>
  <si>
    <t>FUNDO SELADOR ACRÍLICO, APLICAÇÃO MANUAL EM PAREDE, UMA DEMÃO. AF_04/2023</t>
  </si>
  <si>
    <t>1.4.6.</t>
  </si>
  <si>
    <t>88489</t>
  </si>
  <si>
    <t>PINTURA LÁTEX ACRÍLICA PREMIUM, APLICAÇÃO MANUAL EM PAREDES, DUAS DEMÃOS. AF_04/2023</t>
  </si>
  <si>
    <t>1.4.7.</t>
  </si>
  <si>
    <t>97064</t>
  </si>
  <si>
    <t>MONTAGEM E DESMONTAGEM DE ANDAIME TUBULAR TIPO "TORRE" (EXCLUSIVE ANDAIME E LIMPEZA). AF_03/2024</t>
  </si>
  <si>
    <t>1.4.8.</t>
  </si>
  <si>
    <t>10527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</si>
  <si>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</si>
  <si>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MXMES </t>
  </si>
  <si>
    <t>1.4.9.</t>
  </si>
  <si>
    <t>87269</t>
  </si>
  <si>
    <t>REVESTIMENTO CERÂMICO PARA PAREDES INTERNAS COM PLACAS TIPO ESMALTADA DE DIMENSÕES 25X35 CM APLICADAS NA ALTURA INTEIRA DAS PAREDES. AF_02/2023_PE</t>
  </si>
  <si>
    <t>1.5.</t>
  </si>
  <si>
    <t>REVESTIMENTO DE PISO ANTIDERRAPANTE - CORREDOR</t>
  </si>
  <si>
    <t>1.5.1.</t>
  </si>
  <si>
    <t>1.5.2.</t>
  </si>
  <si>
    <t>104619</t>
  </si>
  <si>
    <t>RODAPÉ CERÂMICO DE 7CM DE ALTURA COM PLACAS TIPO ESMALTADA DE DIMENSÕES 80X80CM. AF_02/2023</t>
  </si>
  <si>
    <t>1.6.</t>
  </si>
  <si>
    <t xml:space="preserve">FORRO </t>
  </si>
  <si>
    <t>1.6.1.</t>
  </si>
  <si>
    <t>96116</t>
  </si>
  <si>
    <t>FORRO EM RÉGUAS DE PVC, FRISADO, PARA AMBIENTES COMERCIAIS, INCLUSIVE ESTRUTURA BIDIRECIONAL DE FIXAÇÃO. AF_08/2023_PS</t>
  </si>
  <si>
    <t>1.6.2.</t>
  </si>
  <si>
    <t>96121</t>
  </si>
  <si>
    <t>ACABAMENTOS PARA FORRO (RODA-FORRO EM PERFIL METÁLICO E PLÁSTICO). AF_08/2023</t>
  </si>
  <si>
    <t>1.7.</t>
  </si>
  <si>
    <t>INSTALAÇÕES ELÉTRICAS</t>
  </si>
  <si>
    <t>1.7.1.</t>
  </si>
  <si>
    <t>91993</t>
  </si>
  <si>
    <t>TOMADA ALTA DE EMBUTIR (1 MÓDULO), 2P+T 20 A, INCLUINDO SUPORTE E PLACA - FORNECIMENTO E INSTALAÇÃO. AF_03/2023</t>
  </si>
  <si>
    <t>1.7.2.</t>
  </si>
  <si>
    <t>93662</t>
  </si>
  <si>
    <t>DISJUNTOR BIPOLAR TIPO DIN, CORRENTE NOMINAL DE 20A - FORNECIMENTO E INSTALAÇÃO. AF_10/2020</t>
  </si>
  <si>
    <t>1.7.3.</t>
  </si>
  <si>
    <t>91926</t>
  </si>
  <si>
    <t>CABO DE COBRE FLEXÍVEL ISOLADO, 2,5 MM², ANTI-CHAMA 450/750 V, PARA CIRCUITOS TERMINAIS - FORNECIMENTO E INSTALAÇÃO. AF_03/2023</t>
  </si>
  <si>
    <t>1.7.4.</t>
  </si>
  <si>
    <t>103255</t>
  </si>
  <si>
    <t>AR CONDICIONADO SPLIT ON/OFF, HI-WALL (PAREDE), 24000 BTUS/H, CICLO QUENTE/FRIO - FORNECIMENTO E INSTALAÇÃO. AF_11/2021_PE</t>
  </si>
  <si>
    <t>1.7.5.</t>
  </si>
  <si>
    <t>95727</t>
  </si>
  <si>
    <t>1.7.6.</t>
  </si>
  <si>
    <t>101876</t>
  </si>
  <si>
    <t>QUADRO DE DISTRIBUIÇÃO DE ENERGIA EM PVC, DE EMBUTIR, SEM BARRAMENTO, PARA 6 DISJUNTORES - FORNECIMENTO E INSTALAÇÃO. AF_10/2020</t>
  </si>
  <si>
    <t>1.7.7.</t>
  </si>
  <si>
    <t>88264</t>
  </si>
  <si>
    <t>ELETRICISTA COM ENCARGOS COMPLEMENTARES</t>
  </si>
  <si>
    <t>1.7.8.</t>
  </si>
  <si>
    <t>007</t>
  </si>
  <si>
    <t>INSTALAÇÃO DE LUMINÁRIAS - MÃO DE OBRA</t>
  </si>
  <si>
    <t>1.8.</t>
  </si>
  <si>
    <t>INSTALAÇÕES HIDROSSANITÁRIAS</t>
  </si>
  <si>
    <t>1.8.1.</t>
  </si>
  <si>
    <t>89985</t>
  </si>
  <si>
    <t>REGISTRO DE PRESSÃO BRUTO, LATÃO, ROSCÁVEL, 3/4", COM ACABAMENTO E CANOPLA CROMADOS - FORNECIMENTO E INSTALAÇÃO. AF_08/2021</t>
  </si>
  <si>
    <t>1.8.2.</t>
  </si>
  <si>
    <t>4791</t>
  </si>
  <si>
    <t xml:space="preserve">ADESIVO ACRILICO DE BASE AQUOSA / COLA DE CONTATO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</si>
  <si>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</si>
  <si>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1.8.3.</t>
  </si>
  <si>
    <t>006</t>
  </si>
  <si>
    <t>RALO FOFO DE FERRO FUNDIDO COM TAMPA TELADA 30X30 - REF 89708</t>
  </si>
  <si>
    <t>UN.</t>
  </si>
  <si>
    <t>1.8.4.</t>
  </si>
  <si>
    <t>100860</t>
  </si>
  <si>
    <t>CHUVEIRO ELÉTRICO COMUM CORPO PLÁSTICO, TIPO DUCHA - FORNECIMENTO E INSTALAÇÃO. AF_01/2020</t>
  </si>
  <si>
    <t>1.9.</t>
  </si>
  <si>
    <t>LIMPEZA DE OBRA</t>
  </si>
  <si>
    <t>1.9.1.</t>
  </si>
  <si>
    <t>88316</t>
  </si>
  <si>
    <t>SERVENTE COM ENCARGOS COMPLEMENTARES</t>
  </si>
  <si>
    <t>Custo Unitário sem BDI -(MAT) (R$)</t>
  </si>
  <si>
    <t>Custo Unitário sem BDI -(M.O) (R$)</t>
  </si>
  <si>
    <t>Custo Unitário com BDI -(MAT) (R$)</t>
  </si>
  <si>
    <t>Custo Unitário com BDI -(M.O) (R$)</t>
  </si>
  <si>
    <t>PLANILHA ORÇAMENTÁRIA</t>
  </si>
  <si>
    <t>OBRA:</t>
  </si>
  <si>
    <t>REFORMA DO PISO /COBERTURA NA FACHADA/CAIXA D'AGUA NA  E.M.E.F. ATAHUALPA IRINEO CIBILIS</t>
  </si>
  <si>
    <t>DATA BASE:</t>
  </si>
  <si>
    <t>NÃO DESONERADO</t>
  </si>
  <si>
    <t>ENDEREÇO:</t>
  </si>
  <si>
    <t>BDI:</t>
  </si>
  <si>
    <t>% MAT</t>
  </si>
  <si>
    <t>%,M.O</t>
  </si>
  <si>
    <t>JULHO/2024</t>
  </si>
  <si>
    <t xml:space="preserve">                                                                                                                      RUA ORMEZINDA RAMOS LOUREIRO, 294 - CARAMURU - ARAMBARÉ - RS - CEP: 96178-000</t>
  </si>
  <si>
    <t>GABRIELA PADULA DE SOUZA</t>
  </si>
  <si>
    <t>ENGENHEIRA CIVIL - CREA RS219670</t>
  </si>
  <si>
    <t>PERÍODO (MÊS)</t>
  </si>
  <si>
    <t>CRONOGRAMA FÍSICO-FINANCEIRO</t>
  </si>
  <si>
    <t>RUA ORMEZINDA RAMOS LOUREIRO, 294 - CARAMURU - ARAMBARÉ - RS - CEP: 96178-000</t>
  </si>
  <si>
    <t>_____________________________</t>
  </si>
  <si>
    <t>TOTAL</t>
  </si>
  <si>
    <t>Conforme legislação tributária municipal, definir estimativa de percentual da base de cálculo para o ISS:</t>
  </si>
  <si>
    <t>Sobre a base de cálculo, definir a respectiva alíquota do ISS (entre 2% e 5%):</t>
  </si>
  <si>
    <t>TIPO DE OBRA</t>
  </si>
  <si>
    <t>Construção e Reforma de Edifícios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</si>
  <si>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</si>
  <si>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</si>
  <si>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</si>
  <si>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</si>
  <si>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</si>
  <si>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</si>
  <si>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</si>
  <si>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</si>
  <si>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</si>
  <si>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</si>
  <si>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</si>
  <si>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</si>
  <si>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</si>
  <si>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</si>
  <si>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</si>
  <si>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</si>
  <si>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</si>
  <si>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</si>
  <si>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</si>
  <si>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</si>
  <si>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</si>
  <si>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</si>
  <si>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</si>
  <si>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/>
  </si>
  <si>
    <t>BDI =</t>
  </si>
  <si>
    <t>(1+AC + S + R + G)*(1 + DF)*(1+L)</t>
  </si>
  <si>
    <t xml:space="preserve"> - 1</t>
  </si>
  <si>
    <t>(1-CP-ISS-CRPB)</t>
  </si>
  <si>
    <t>BDI</t>
  </si>
  <si>
    <t>____________________________</t>
  </si>
  <si>
    <t>1.2.7.</t>
  </si>
  <si>
    <t>97650</t>
  </si>
  <si>
    <t>REMOÇÃO DE TRAMA DE MADEIRA PARA COBERTURA, DE FORMA MANUAL, SEM REAPROVEITAMENTO. AF_09/2023</t>
  </si>
  <si>
    <t>Custo Unitário sem BDI -(MAT+MO) (R$)</t>
  </si>
  <si>
    <t>009</t>
  </si>
  <si>
    <t>composição</t>
  </si>
  <si>
    <t>88323</t>
  </si>
  <si>
    <t>TELHADISTA COM ENCARGOS COMPLEMENTARES</t>
  </si>
  <si>
    <t>93287</t>
  </si>
  <si>
    <t>GUINDASTE HIDRÁULICO AUTOPROPELIDO, COM LANÇA TELESCÓPICA 40 M, CAPACIDADE MÁXIMA 60 T, POTÊNCIA 260 KW - CHP DIURNO. AF_03/2016</t>
  </si>
  <si>
    <t>CHP</t>
  </si>
  <si>
    <t>93288</t>
  </si>
  <si>
    <t>GUINDASTE HIDRÁULICO AUTOPROPELIDO, COM LANÇA TELESCÓPICA 40 M, CAPACIDADE MÁXIMA 60 T, POTÊNCIA 260 KW - CHI DIURNO. AF_03/2016</t>
  </si>
  <si>
    <t>CHI</t>
  </si>
  <si>
    <t>COMPOSIÇÃO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</si>
  <si>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</si>
  <si>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</si>
  <si>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</si>
  <si>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</si>
  <si>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7350</t>
  </si>
  <si>
    <t xml:space="preserve">TINTA/RESINA ACRILICA PREMIUM PARA CERAMICA, PEDRAS E OUTROS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</si>
  <si>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     </t>
  </si>
  <si>
    <t>5318</t>
  </si>
  <si>
    <t xml:space="preserve">DILUENTE AGUARRAS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</si>
  <si>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88310</t>
  </si>
  <si>
    <t>PINTOR COM ENCARGOS COMPLEMENTARES</t>
  </si>
  <si>
    <t>1114</t>
  </si>
  <si>
    <t xml:space="preserve">RUFO INTERNO DE CHAPA DE ACO GALVANIZADA NUM 26, CORTE 50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</si>
  <si>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142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</si>
  <si>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</si>
  <si>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310ML </t>
  </si>
  <si>
    <t>5061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</si>
  <si>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</si>
  <si>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5104</t>
  </si>
  <si>
    <t xml:space="preserve">REBITE DE REPUXO EM ALUMINIO VAZADO, DIAMETRO 3,2 X 8 MM DE COMPRIMENTO (1KG = 1025 UNIDADES)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</si>
  <si>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13388</t>
  </si>
  <si>
    <t xml:space="preserve">SOLDA EM BARRA DE ESTANHO-CHUMBO 50/50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</si>
  <si>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99833</t>
  </si>
  <si>
    <t>LAVADORA DE ALTA PRESSAO (LAVA-JATO) PARA AGUA FRIA, PRESSAO DE OPERACAO ENTRE 1400 E 1900 LIB/POL2, VAZAO MAXIMA ENTRE 400 E 700 L/H - CHP DIURNO. AF_05/2023</t>
  </si>
  <si>
    <t>21061</t>
  </si>
  <si>
    <t xml:space="preserve">RALO FOFO COM REQUADRO, QUADRADO 300 X 300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</si>
  <si>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</si>
  <si>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122</t>
  </si>
  <si>
    <t xml:space="preserve">ADESIVO PLASTICO PARA PVC, FRASCO COM *850* GR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</si>
  <si>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20083</t>
  </si>
  <si>
    <t xml:space="preserve">SOLUCAO PREPARADORA / LIMPADORA PARA PVC, FRASCO COM 1000 CM3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</si>
  <si>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38383</t>
  </si>
  <si>
    <t xml:space="preserve">LIXA D'AGUA EM FOLHA,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</si>
  <si>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88248</t>
  </si>
  <si>
    <t>AUXILIAR DE ENCANADOR OU BOMBEIRO HIDRÁULICO COM ENCARGOS COMPLEMENTARES</t>
  </si>
  <si>
    <t>88267</t>
  </si>
  <si>
    <t>ENCANADOR OU BOMBEIRO HIDRÁULICO COM ENCARGOS COMPLEMENTARES</t>
  </si>
  <si>
    <t>88247</t>
  </si>
  <si>
    <t>AUXILIAR DE ELETRICISTA COM ENCARGOS COMPLEMENTARES</t>
  </si>
  <si>
    <t>008</t>
  </si>
  <si>
    <t>DISJUNTOR BIPOLAR, 70 A</t>
  </si>
  <si>
    <t>COTAÇÃO</t>
  </si>
  <si>
    <t>UNIDADE</t>
  </si>
  <si>
    <t>1.3.3.</t>
  </si>
  <si>
    <t>94207</t>
  </si>
  <si>
    <t>TELHAMENTO COM TELHA ONDULADA DE FIBROCIMENTO E = 6 MM, COM RECOBRIMENTO LATERAL DE 1/4 DE ONDA PARA TELHADO COM INCLINAÇÃO MAIOR QUE 10°, COM ATÉ 2 ÁGUAS, INCLUSO IÇAMENTO. AF_07/2019</t>
  </si>
  <si>
    <t>1.3.4.</t>
  </si>
  <si>
    <t>1.3.5.</t>
  </si>
  <si>
    <t>1.3.6.</t>
  </si>
  <si>
    <t>1.3.7.</t>
  </si>
  <si>
    <t>1.3.8.</t>
  </si>
  <si>
    <t>1.3.9.</t>
  </si>
  <si>
    <t>1.3.10.</t>
  </si>
  <si>
    <t>1.3.11.</t>
  </si>
  <si>
    <t>RUFO EXTERNO INTERNO EM CHAPA DE AÇO GALVANIZADO NUM 26, CORTE 50 CM, INCLUSO IÇAMENTO ref 100327</t>
  </si>
  <si>
    <t>10</t>
  </si>
  <si>
    <t>PINTURA EM COBERTURA DE FIBROCIMENTO REF 102491</t>
  </si>
  <si>
    <t>87529</t>
  </si>
  <si>
    <t>MASSA ÚNICA, EM ARGAMASSA TRAÇO 1:2:8, PREPARO MECÂNICO, APLICADA MANUALMENTE EM PAREDES INTERNAS DE AMBIENTES COM ÁREA ENTRE 5M² E 10M², E = 17,5MM, COM TALISCAS. AF_03/2024</t>
  </si>
  <si>
    <t>1.4.10.</t>
  </si>
  <si>
    <t>PISO CIMENTICIO FRIZADO 50X50</t>
  </si>
  <si>
    <t>ELETRODUTO RÍGIDO SOLDÁVEL, PVC, DN 25 MM (3/4"), APARENTE - FORNECIMENTO E INSTALAÇÃO. AF_10/2022_PA</t>
  </si>
  <si>
    <t>OUT/2024</t>
  </si>
  <si>
    <t>1.7.9.</t>
  </si>
  <si>
    <t>ARAMBARÉ, 22 DE JANEIRO DE 2025.</t>
  </si>
  <si>
    <t>ARAMBARÉ, 22 DE JANEIRO DE 2025</t>
  </si>
  <si>
    <t>FONTE</t>
  </si>
  <si>
    <t>CÓDIGO</t>
  </si>
  <si>
    <t>DESCRIÇÃO</t>
  </si>
  <si>
    <t>NÃO DESONER.</t>
  </si>
  <si>
    <t>1575</t>
  </si>
  <si>
    <t xml:space="preserve">TERMINAL A COMPRESSAO EM COBRE ESTANHADO PARA CABO 16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</si>
  <si>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1381</t>
  </si>
  <si>
    <t xml:space="preserve">ARGAMASSA COLANTE AC I PARA CERAMICAS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</si>
  <si>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34357</t>
  </si>
  <si>
    <t xml:space="preserve">REJUNTE CIMENTICIO, QUALQUER COR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</si>
  <si>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88256</t>
  </si>
  <si>
    <t>AZULEJISTA OU LADRILHISTA COM ENCARGOS COMPLEMENTARES</t>
  </si>
  <si>
    <t>102491</t>
  </si>
  <si>
    <t>PINTURA DE PISO COM TINTA ACRÍLICA, APLICAÇÃO MANUAL, 2 DEMÃOS, INCLUSO FUNDO PREPARADOR. AF_05/2021</t>
  </si>
  <si>
    <t>Responsável Técnico:</t>
  </si>
  <si>
    <t>CREA/CAU:</t>
  </si>
  <si>
    <t>ENCARGOS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</si>
</sst>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sz val="8"/>
      <color theme="1"/>
      <name val="Arial"/>
      <family val="2"/>
    </font>
    <font>
      <sz val="9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4" fontId="2" fillId="0" borderId="1" xfId="1" applyFont="1" applyBorder="1"/>
    <xf numFmtId="0" fontId="2" fillId="0" borderId="0" xfId="0" applyFont="1" applyAlignment="1">
      <alignment wrapText="1"/>
    </xf>
    <xf numFmtId="44" fontId="2" fillId="0" borderId="0" xfId="1" applyFont="1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horizontal="left"/>
    </xf>
    <xf numFmtId="44" fontId="3" fillId="0" borderId="0" xfId="1" applyFont="1"/>
    <xf numFmtId="49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4" fontId="3" fillId="0" borderId="0" xfId="1" applyFont="1" applyAlignment="1">
      <alignment horizontal="left"/>
    </xf>
    <xf numFmtId="10" fontId="3" fillId="0" borderId="0" xfId="1" applyNumberFormat="1" applyFont="1" applyAlignment="1">
      <alignment horizontal="left"/>
    </xf>
    <xf numFmtId="44" fontId="3" fillId="0" borderId="0" xfId="1" applyFont="1" applyAlignment="1">
      <alignment horizontal="center"/>
    </xf>
    <xf numFmtId="44" fontId="2" fillId="0" borderId="0" xfId="1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44" fontId="2" fillId="0" borderId="1" xfId="0" applyNumberFormat="1" applyFont="1" applyBorder="1"/>
    <xf numFmtId="44" fontId="2" fillId="0" borderId="0" xfId="0" applyNumberFormat="1" applyFont="1"/>
    <xf numFmtId="10" fontId="2" fillId="0" borderId="0" xfId="2" applyNumberFormat="1" applyFont="1"/>
    <xf numFmtId="10" fontId="2" fillId="0" borderId="1" xfId="2" applyNumberFormat="1" applyFont="1" applyBorder="1"/>
    <xf numFmtId="10" fontId="2" fillId="0" borderId="1" xfId="1" applyNumberFormat="1" applyFont="1" applyBorder="1"/>
    <xf numFmtId="0" fontId="4" fillId="0" borderId="0" xfId="0" applyFont="1"/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horizontal="left" wrapText="1"/>
    </xf>
    <xf numFmtId="44" fontId="4" fillId="0" borderId="0" xfId="1" applyFont="1"/>
    <xf numFmtId="49" fontId="4" fillId="0" borderId="0" xfId="1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44" fontId="4" fillId="0" borderId="0" xfId="1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right" wrapText="1"/>
    </xf>
    <xf numFmtId="44" fontId="2" fillId="0" borderId="0" xfId="1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478971</xdr:colOff>
      <xdr:row>5</xdr:row>
      <xdr:rowOff>141515</xdr:rowOff>
    </xdr:from>
    <xdr:to>
      <xdr:col>11</xdr:col>
      <xdr:colOff>446092</xdr:colOff>
      <xdr:row>45</xdr:row>
      <xdr:rowOff>90773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AD00268-13F9-0CBD-9CC8-593A68505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8971" y="1012372"/>
          <a:ext cx="8164064" cy="6916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97D03-EADD-49DC-9FFA-584167EFE032}">
  <sheetPr>
    <pageSetUpPr fitToPage="1"/>
  </sheetPr>
  <dimension ref="A1:L5"/>
  <sheetViews>
    <sheetView view="pageLayout" topLeftCell="A16" zoomScale="70" zoomScaleNormal="100" zoomScalePageLayoutView="70" workbookViewId="0">
      <selection activeCell="A5" sqref="A5:L5"/>
    </sheetView>
  </sheetViews>
  <sheetFormatPr defaultRowHeight="13.8" x14ac:dyDescent="0.3"/>
  <cols>
    <col min="1" max="1" width="9.77734375" style="1" bestFit="1" customWidth="1"/>
    <col min="2" max="2" width="78.21875" style="8" bestFit="1" customWidth="1"/>
    <col min="3" max="3" width="7.6640625" style="1" hidden="1" customWidth="1"/>
    <col min="4" max="4" width="12" style="1" hidden="1" customWidth="1"/>
    <col min="5" max="5" width="16.33203125" style="9" hidden="1" customWidth="1"/>
    <col min="6" max="6" width="14.33203125" style="9" hidden="1" customWidth="1"/>
    <col min="7" max="7" width="15.5546875" style="9" hidden="1" customWidth="1"/>
    <col min="8" max="8" width="14.5546875" style="9" hidden="1" customWidth="1"/>
    <col min="9" max="9" width="13.21875" style="9" hidden="1" customWidth="1"/>
    <col min="10" max="10" width="14" style="9" bestFit="1" customWidth="1"/>
    <col min="11" max="11" width="12.44140625" style="1" bestFit="1" customWidth="1"/>
    <col min="12" max="13" width="13.5546875" style="1" bestFit="1" customWidth="1"/>
    <col min="14" max="14" width="12.44140625" style="1" bestFit="1" customWidth="1"/>
    <col min="15" max="16384" width="8.88671875" style="1"/>
  </cols>
  <sheetData>
    <row r="1" spans="1:12" x14ac:dyDescent="0.3">
      <c r="A1" s="11" t="s">
        <v>165</v>
      </c>
      <c r="B1" s="11" t="s">
        <v>166</v>
      </c>
      <c r="C1" s="11"/>
      <c r="D1" s="14"/>
      <c r="E1" s="15" t="s">
        <v>167</v>
      </c>
      <c r="F1" s="15"/>
      <c r="G1" s="15"/>
      <c r="I1" s="16" t="s">
        <v>173</v>
      </c>
      <c r="J1" s="16"/>
    </row>
    <row r="2" spans="1:12" x14ac:dyDescent="0.3">
      <c r="A2" s="12" t="s">
        <v>169</v>
      </c>
      <c r="B2" s="17" t="s">
        <v>179</v>
      </c>
      <c r="C2" s="17"/>
      <c r="D2" s="14"/>
      <c r="E2" s="19" t="s">
        <v>170</v>
      </c>
      <c r="F2" s="19"/>
      <c r="G2" s="19"/>
      <c r="I2" s="20">
        <v>0.24379999999999999</v>
      </c>
      <c r="J2" s="20"/>
    </row>
    <row r="3" spans="1:12" x14ac:dyDescent="0.3">
      <c r="A3" s="17"/>
      <c r="B3" s="18"/>
      <c r="C3" s="17"/>
      <c r="D3" s="14"/>
      <c r="E3" s="21"/>
      <c r="F3" s="21"/>
      <c r="G3" s="21"/>
      <c r="I3" s="15"/>
      <c r="J3" s="20"/>
    </row>
    <row r="5" spans="1:12" x14ac:dyDescent="0.3">
      <c r="A5" s="47" t="s">
        <v>313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</sheetData>
  <mergeCells count="1">
    <mergeCell ref="A5:L5"/>
  </mergeCells>
  <pageMargins left="0.51181102362204722" right="0.51181102362204722" top="1.4173228346456694" bottom="0.78740157480314965" header="0.31496062992125984" footer="0.31496062992125984"/>
  <pageSetup paperSize="9" scale="72" fitToHeight="0" orientation="portrait" r:id="rId1"/>
  <headerFooter>
    <oddHeader>&amp;L&amp;G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DEE5E-B362-4DBC-B290-8A2B409B1179}">
  <sheetPr>
    <pageSetUpPr fitToPage="1"/>
  </sheetPr>
  <dimension ref="A1:F66"/>
  <sheetViews>
    <sheetView view="pageLayout" topLeftCell="A54" zoomScaleNormal="100" workbookViewId="0">
      <selection activeCell="F71" sqref="F71"/>
    </sheetView>
  </sheetViews>
  <sheetFormatPr defaultRowHeight="12" x14ac:dyDescent="0.25"/>
  <cols>
    <col min="1" max="1" width="11.88671875" style="31" customWidth="1"/>
    <col min="2" max="2" width="8.6640625" style="31" bestFit="1" customWidth="1"/>
    <col min="3" max="3" width="43.44140625" style="31" customWidth="1"/>
    <col min="4" max="4" width="16.33203125" style="33" hidden="1" customWidth="1"/>
    <col min="5" max="5" width="14.33203125" style="33" hidden="1" customWidth="1"/>
    <col min="6" max="6" width="14" style="33" bestFit="1" customWidth="1"/>
    <col min="7" max="10" width="12.44140625" style="30" bestFit="1" customWidth="1"/>
    <col min="11" max="16384" width="8.88671875" style="30"/>
  </cols>
  <sheetData>
    <row r="1" spans="1:6" x14ac:dyDescent="0.25">
      <c r="A1" s="30" t="s">
        <v>166</v>
      </c>
      <c r="C1" s="32"/>
      <c r="D1" s="33" t="s">
        <v>167</v>
      </c>
      <c r="F1" s="34"/>
    </row>
    <row r="2" spans="1:6" x14ac:dyDescent="0.25">
      <c r="A2" s="35" t="s">
        <v>179</v>
      </c>
      <c r="B2" s="35"/>
      <c r="C2" s="36"/>
      <c r="D2" s="35"/>
      <c r="E2" s="35"/>
      <c r="F2" s="37"/>
    </row>
    <row r="3" spans="1:6" x14ac:dyDescent="0.25">
      <c r="A3" s="38"/>
      <c r="B3" s="38"/>
      <c r="C3" s="32"/>
      <c r="D3" s="39"/>
      <c r="E3" s="39"/>
      <c r="F3" s="37"/>
    </row>
    <row r="4" spans="1:6" x14ac:dyDescent="0.25">
      <c r="A4" s="40" t="s">
        <v>230</v>
      </c>
      <c r="B4" s="40"/>
      <c r="C4" s="40"/>
      <c r="D4" s="40"/>
      <c r="E4" s="40"/>
      <c r="F4" s="40"/>
    </row>
    <row r="6" spans="1:6" x14ac:dyDescent="0.25">
      <c r="A6" s="31" t="s">
        <v>297</v>
      </c>
      <c r="B6" s="31" t="s">
        <v>298</v>
      </c>
      <c r="C6" s="31" t="s">
        <v>299</v>
      </c>
      <c r="D6" s="33" t="s">
        <v>273</v>
      </c>
      <c r="F6" s="33" t="s">
        <v>300</v>
      </c>
    </row>
    <row r="7" spans="1:6" ht="24" x14ac:dyDescent="0.25">
      <c r="A7" s="31" t="s">
        <v>230</v>
      </c>
      <c r="B7" s="31" t="s">
        <v>26</v>
      </c>
      <c r="C7" s="31" t="s">
        <v>27</v>
      </c>
      <c r="D7" s="33" t="s">
        <v>28</v>
      </c>
      <c r="E7" s="33">
        <v>9.42</v>
      </c>
      <c r="F7" s="33">
        <v>10.450000000000001</v>
      </c>
    </row>
    <row r="8" spans="1:6" x14ac:dyDescent="0.25">
      <c r="A8" s="31" t="s">
        <v>9</v>
      </c>
      <c r="B8" s="31" t="s">
        <v>158</v>
      </c>
      <c r="C8" s="31" t="s">
        <v>159</v>
      </c>
      <c r="D8" s="33" t="s">
        <v>17</v>
      </c>
      <c r="E8" s="33">
        <v>6.61</v>
      </c>
      <c r="F8" s="33">
        <v>23.08</v>
      </c>
    </row>
    <row r="9" spans="1:6" x14ac:dyDescent="0.25">
      <c r="A9" s="31" t="s">
        <v>9</v>
      </c>
      <c r="B9" s="31" t="s">
        <v>222</v>
      </c>
      <c r="C9" s="31" t="s">
        <v>223</v>
      </c>
      <c r="D9" s="33" t="s">
        <v>17</v>
      </c>
      <c r="E9" s="33">
        <v>1.98</v>
      </c>
      <c r="F9" s="33">
        <v>27.27</v>
      </c>
    </row>
    <row r="10" spans="1:6" ht="36" x14ac:dyDescent="0.25">
      <c r="A10" s="31" t="s">
        <v>9</v>
      </c>
      <c r="B10" s="31" t="s">
        <v>224</v>
      </c>
      <c r="C10" s="31" t="s">
        <v>225</v>
      </c>
      <c r="D10" s="33" t="s">
        <v>226</v>
      </c>
      <c r="E10" s="33">
        <v>0.22</v>
      </c>
      <c r="F10" s="33">
        <v>380.05</v>
      </c>
    </row>
    <row r="11" spans="1:6" ht="36" x14ac:dyDescent="0.25">
      <c r="A11" s="31" t="s">
        <v>9</v>
      </c>
      <c r="B11" s="31" t="s">
        <v>227</v>
      </c>
      <c r="C11" s="31" t="s">
        <v>228</v>
      </c>
      <c r="D11" s="33" t="s">
        <v>229</v>
      </c>
      <c r="E11" s="33">
        <v>0.61</v>
      </c>
      <c r="F11" s="33">
        <v>204.58</v>
      </c>
    </row>
    <row r="13" spans="1:6" ht="24" x14ac:dyDescent="0.25">
      <c r="A13" s="31" t="s">
        <v>230</v>
      </c>
      <c r="B13" s="31" t="s">
        <v>76</v>
      </c>
      <c r="C13" s="31" t="s">
        <v>77</v>
      </c>
      <c r="D13" s="33" t="s">
        <v>28</v>
      </c>
      <c r="E13" s="33">
        <v>21.95</v>
      </c>
      <c r="F13" s="33">
        <v>23.39</v>
      </c>
    </row>
    <row r="14" spans="1:6" ht="24" x14ac:dyDescent="0.25">
      <c r="A14" s="31" t="s">
        <v>37</v>
      </c>
      <c r="B14" s="31" t="s">
        <v>235</v>
      </c>
      <c r="C14" s="31" t="s">
        <v>236</v>
      </c>
      <c r="D14" s="33" t="s">
        <v>237</v>
      </c>
      <c r="E14" s="33">
        <v>8.8699999999999992</v>
      </c>
      <c r="F14" s="33">
        <v>49.22</v>
      </c>
    </row>
    <row r="15" spans="1:6" x14ac:dyDescent="0.25">
      <c r="A15" s="31" t="s">
        <v>37</v>
      </c>
      <c r="B15" s="31" t="s">
        <v>238</v>
      </c>
      <c r="C15" s="31" t="s">
        <v>239</v>
      </c>
      <c r="D15" s="33" t="s">
        <v>237</v>
      </c>
      <c r="E15" s="33">
        <v>0.65</v>
      </c>
      <c r="F15" s="33">
        <v>24.32</v>
      </c>
    </row>
    <row r="16" spans="1:6" x14ac:dyDescent="0.25">
      <c r="A16" s="31" t="s">
        <v>9</v>
      </c>
      <c r="B16" s="31" t="s">
        <v>240</v>
      </c>
      <c r="C16" s="31" t="s">
        <v>241</v>
      </c>
      <c r="D16" s="33" t="s">
        <v>17</v>
      </c>
      <c r="E16" s="33">
        <v>12.43</v>
      </c>
      <c r="F16" s="33">
        <v>29.41</v>
      </c>
    </row>
    <row r="18" spans="1:6" ht="24" x14ac:dyDescent="0.25">
      <c r="A18" s="31" t="s">
        <v>230</v>
      </c>
      <c r="B18" s="31" t="s">
        <v>66</v>
      </c>
      <c r="C18" s="31" t="s">
        <v>285</v>
      </c>
      <c r="D18" s="33" t="s">
        <v>67</v>
      </c>
      <c r="E18" s="33">
        <v>71.25</v>
      </c>
      <c r="F18" s="33">
        <v>73.17</v>
      </c>
    </row>
    <row r="19" spans="1:6" ht="24" x14ac:dyDescent="0.25">
      <c r="A19" s="31" t="s">
        <v>37</v>
      </c>
      <c r="B19" s="31" t="s">
        <v>242</v>
      </c>
      <c r="C19" s="31" t="s">
        <v>243</v>
      </c>
      <c r="D19" s="33" t="s">
        <v>67</v>
      </c>
      <c r="E19" s="33">
        <v>37.82</v>
      </c>
      <c r="F19" s="33">
        <v>36.020000000000003</v>
      </c>
    </row>
    <row r="20" spans="1:6" ht="24" x14ac:dyDescent="0.25">
      <c r="A20" s="31" t="s">
        <v>37</v>
      </c>
      <c r="B20" s="31" t="s">
        <v>244</v>
      </c>
      <c r="C20" s="31" t="s">
        <v>245</v>
      </c>
      <c r="D20" s="33" t="s">
        <v>246</v>
      </c>
      <c r="E20" s="33">
        <v>13.04</v>
      </c>
      <c r="F20" s="33">
        <v>37.26</v>
      </c>
    </row>
    <row r="21" spans="1:6" x14ac:dyDescent="0.25">
      <c r="A21" s="31" t="s">
        <v>37</v>
      </c>
      <c r="B21" s="31" t="s">
        <v>247</v>
      </c>
      <c r="C21" s="31" t="s">
        <v>248</v>
      </c>
      <c r="D21" s="33" t="s">
        <v>147</v>
      </c>
      <c r="E21" s="33">
        <v>1.93</v>
      </c>
      <c r="F21" s="33">
        <v>14.52</v>
      </c>
    </row>
    <row r="22" spans="1:6" ht="24" x14ac:dyDescent="0.25">
      <c r="A22" s="31" t="s">
        <v>37</v>
      </c>
      <c r="B22" s="31" t="s">
        <v>249</v>
      </c>
      <c r="C22" s="31" t="s">
        <v>250</v>
      </c>
      <c r="D22" s="33" t="s">
        <v>147</v>
      </c>
      <c r="E22" s="33">
        <v>0.01</v>
      </c>
      <c r="F22" s="33">
        <v>71.81</v>
      </c>
    </row>
    <row r="23" spans="1:6" x14ac:dyDescent="0.25">
      <c r="A23" s="31" t="s">
        <v>37</v>
      </c>
      <c r="B23" s="31" t="s">
        <v>251</v>
      </c>
      <c r="C23" s="31" t="s">
        <v>252</v>
      </c>
      <c r="D23" s="33" t="s">
        <v>147</v>
      </c>
      <c r="E23" s="33">
        <v>2.75</v>
      </c>
      <c r="F23" s="33">
        <v>279.72000000000003</v>
      </c>
    </row>
    <row r="24" spans="1:6" x14ac:dyDescent="0.25">
      <c r="A24" s="31" t="s">
        <v>9</v>
      </c>
      <c r="B24" s="31" t="s">
        <v>158</v>
      </c>
      <c r="C24" s="31" t="s">
        <v>159</v>
      </c>
      <c r="D24" s="33" t="s">
        <v>17</v>
      </c>
      <c r="E24" s="33">
        <v>8.2200000000000006</v>
      </c>
      <c r="F24" s="33">
        <v>23.08</v>
      </c>
    </row>
    <row r="25" spans="1:6" x14ac:dyDescent="0.25">
      <c r="A25" s="31" t="s">
        <v>9</v>
      </c>
      <c r="B25" s="31" t="s">
        <v>222</v>
      </c>
      <c r="C25" s="31" t="s">
        <v>223</v>
      </c>
      <c r="D25" s="33" t="s">
        <v>17</v>
      </c>
      <c r="E25" s="33">
        <v>5.86</v>
      </c>
      <c r="F25" s="33">
        <v>27.27</v>
      </c>
    </row>
    <row r="26" spans="1:6" ht="36" x14ac:dyDescent="0.25">
      <c r="A26" s="31" t="s">
        <v>9</v>
      </c>
      <c r="B26" s="31" t="s">
        <v>231</v>
      </c>
      <c r="C26" s="31" t="s">
        <v>232</v>
      </c>
      <c r="D26" s="33" t="s">
        <v>226</v>
      </c>
      <c r="E26" s="33">
        <v>0.69</v>
      </c>
      <c r="F26" s="33">
        <v>35.89</v>
      </c>
    </row>
    <row r="27" spans="1:6" ht="36" x14ac:dyDescent="0.25">
      <c r="A27" s="31" t="s">
        <v>9</v>
      </c>
      <c r="B27" s="31" t="s">
        <v>233</v>
      </c>
      <c r="C27" s="31" t="s">
        <v>234</v>
      </c>
      <c r="D27" s="33" t="s">
        <v>229</v>
      </c>
      <c r="E27" s="33">
        <v>0.93</v>
      </c>
      <c r="F27" s="33">
        <v>34.94</v>
      </c>
    </row>
    <row r="28" spans="1:6" x14ac:dyDescent="0.25">
      <c r="C28" s="31" t="s">
        <v>209</v>
      </c>
      <c r="D28" s="33" t="s">
        <v>209</v>
      </c>
      <c r="E28" s="33">
        <v>0</v>
      </c>
      <c r="F28" s="33">
        <v>0</v>
      </c>
    </row>
    <row r="30" spans="1:6" x14ac:dyDescent="0.25">
      <c r="A30" s="31" t="s">
        <v>221</v>
      </c>
      <c r="B30" s="31" t="s">
        <v>73</v>
      </c>
      <c r="C30" s="31" t="s">
        <v>74</v>
      </c>
      <c r="D30" s="33" t="s">
        <v>28</v>
      </c>
      <c r="E30" s="33">
        <v>1.8900000000000001</v>
      </c>
      <c r="F30" s="33">
        <v>2.11</v>
      </c>
    </row>
    <row r="31" spans="1:6" ht="36" x14ac:dyDescent="0.25">
      <c r="A31" s="31" t="s">
        <v>9</v>
      </c>
      <c r="B31" s="31" t="s">
        <v>253</v>
      </c>
      <c r="C31" s="31" t="s">
        <v>254</v>
      </c>
      <c r="D31" s="33" t="s">
        <v>226</v>
      </c>
      <c r="E31" s="33">
        <v>0.06</v>
      </c>
      <c r="F31" s="33">
        <v>4.53</v>
      </c>
    </row>
    <row r="32" spans="1:6" x14ac:dyDescent="0.25">
      <c r="A32" s="31" t="s">
        <v>9</v>
      </c>
      <c r="B32" s="31" t="s">
        <v>158</v>
      </c>
      <c r="C32" s="31" t="s">
        <v>159</v>
      </c>
      <c r="D32" s="33" t="s">
        <v>17</v>
      </c>
      <c r="E32" s="33">
        <v>1.83</v>
      </c>
      <c r="F32" s="33">
        <v>23.08</v>
      </c>
    </row>
    <row r="34" spans="1:6" ht="24" x14ac:dyDescent="0.25">
      <c r="A34" s="31" t="s">
        <v>221</v>
      </c>
      <c r="B34" s="31" t="s">
        <v>149</v>
      </c>
      <c r="C34" s="31" t="s">
        <v>150</v>
      </c>
      <c r="D34" s="33" t="s">
        <v>151</v>
      </c>
      <c r="E34" s="33">
        <v>169.79999999999998</v>
      </c>
      <c r="F34" s="33">
        <v>172.64</v>
      </c>
    </row>
    <row r="35" spans="1:6" x14ac:dyDescent="0.25">
      <c r="A35" s="31" t="s">
        <v>37</v>
      </c>
      <c r="B35" s="31" t="s">
        <v>255</v>
      </c>
      <c r="C35" s="31" t="s">
        <v>256</v>
      </c>
      <c r="D35" s="33" t="s">
        <v>257</v>
      </c>
      <c r="E35" s="33">
        <v>134.07</v>
      </c>
      <c r="F35" s="33">
        <v>134.07</v>
      </c>
    </row>
    <row r="36" spans="1:6" x14ac:dyDescent="0.25">
      <c r="A36" s="31" t="s">
        <v>37</v>
      </c>
      <c r="B36" s="31" t="s">
        <v>258</v>
      </c>
      <c r="C36" s="31" t="s">
        <v>259</v>
      </c>
      <c r="D36" s="33" t="s">
        <v>257</v>
      </c>
      <c r="E36" s="33">
        <v>4.8</v>
      </c>
      <c r="F36" s="33">
        <v>71.94</v>
      </c>
    </row>
    <row r="37" spans="1:6" ht="24" x14ac:dyDescent="0.25">
      <c r="A37" s="31" t="s">
        <v>37</v>
      </c>
      <c r="B37" s="31" t="s">
        <v>260</v>
      </c>
      <c r="C37" s="31" t="s">
        <v>261</v>
      </c>
      <c r="D37" s="33" t="s">
        <v>257</v>
      </c>
      <c r="E37" s="33">
        <v>8.4700000000000006</v>
      </c>
      <c r="F37" s="33">
        <v>81.5</v>
      </c>
    </row>
    <row r="38" spans="1:6" x14ac:dyDescent="0.25">
      <c r="A38" s="31" t="s">
        <v>37</v>
      </c>
      <c r="B38" s="31" t="s">
        <v>262</v>
      </c>
      <c r="C38" s="31" t="s">
        <v>263</v>
      </c>
      <c r="D38" s="33" t="s">
        <v>257</v>
      </c>
      <c r="E38" s="33">
        <v>0.04</v>
      </c>
      <c r="F38" s="33">
        <v>2.4900000000000002</v>
      </c>
    </row>
    <row r="39" spans="1:6" ht="24" x14ac:dyDescent="0.25">
      <c r="A39" s="31" t="s">
        <v>9</v>
      </c>
      <c r="B39" s="31" t="s">
        <v>264</v>
      </c>
      <c r="C39" s="31" t="s">
        <v>265</v>
      </c>
      <c r="D39" s="33" t="s">
        <v>17</v>
      </c>
      <c r="E39" s="33">
        <v>10.1</v>
      </c>
      <c r="F39" s="33">
        <v>23.75</v>
      </c>
    </row>
    <row r="40" spans="1:6" ht="24" x14ac:dyDescent="0.25">
      <c r="A40" s="31" t="s">
        <v>9</v>
      </c>
      <c r="B40" s="31" t="s">
        <v>266</v>
      </c>
      <c r="C40" s="31" t="s">
        <v>267</v>
      </c>
      <c r="D40" s="33" t="s">
        <v>17</v>
      </c>
      <c r="E40" s="33">
        <v>12.32</v>
      </c>
      <c r="F40" s="33">
        <v>29.16</v>
      </c>
    </row>
    <row r="42" spans="1:6" x14ac:dyDescent="0.25">
      <c r="A42" s="31" t="s">
        <v>221</v>
      </c>
      <c r="B42" s="31" t="s">
        <v>137</v>
      </c>
      <c r="C42" s="31" t="s">
        <v>138</v>
      </c>
      <c r="D42" s="33" t="s">
        <v>151</v>
      </c>
      <c r="E42" s="33">
        <v>13.04</v>
      </c>
      <c r="F42" s="33">
        <v>14.66</v>
      </c>
    </row>
    <row r="43" spans="1:6" ht="24" x14ac:dyDescent="0.25">
      <c r="A43" s="31" t="s">
        <v>9</v>
      </c>
      <c r="B43" s="31" t="s">
        <v>268</v>
      </c>
      <c r="C43" s="31" t="s">
        <v>269</v>
      </c>
      <c r="D43" s="33" t="s">
        <v>17</v>
      </c>
      <c r="E43" s="33">
        <v>3.37</v>
      </c>
      <c r="F43" s="33">
        <v>24.84</v>
      </c>
    </row>
    <row r="44" spans="1:6" x14ac:dyDescent="0.25">
      <c r="A44" s="31" t="s">
        <v>9</v>
      </c>
      <c r="B44" s="31" t="s">
        <v>134</v>
      </c>
      <c r="C44" s="31" t="s">
        <v>135</v>
      </c>
      <c r="D44" s="33" t="s">
        <v>17</v>
      </c>
      <c r="E44" s="33">
        <v>9.67</v>
      </c>
      <c r="F44" s="33">
        <v>29.9</v>
      </c>
    </row>
    <row r="46" spans="1:6" x14ac:dyDescent="0.25">
      <c r="A46" s="31" t="s">
        <v>221</v>
      </c>
      <c r="B46" s="31" t="s">
        <v>270</v>
      </c>
      <c r="C46" s="31" t="s">
        <v>271</v>
      </c>
      <c r="E46" s="33">
        <v>135.47</v>
      </c>
      <c r="F46" s="33">
        <v>138.86999999999998</v>
      </c>
    </row>
    <row r="47" spans="1:6" x14ac:dyDescent="0.25">
      <c r="A47" s="31" t="s">
        <v>272</v>
      </c>
      <c r="B47" s="31" t="s">
        <v>51</v>
      </c>
      <c r="C47" s="31" t="s">
        <v>271</v>
      </c>
      <c r="D47" s="33" t="s">
        <v>273</v>
      </c>
      <c r="E47" s="33">
        <v>105.71</v>
      </c>
      <c r="F47" s="33">
        <v>105.71</v>
      </c>
    </row>
    <row r="48" spans="1:6" ht="36" x14ac:dyDescent="0.25">
      <c r="A48" s="31" t="s">
        <v>37</v>
      </c>
      <c r="B48" s="31" t="s">
        <v>301</v>
      </c>
      <c r="C48" s="31" t="s">
        <v>302</v>
      </c>
      <c r="D48" s="33" t="s">
        <v>257</v>
      </c>
      <c r="E48" s="33">
        <v>2.13</v>
      </c>
      <c r="F48" s="33">
        <v>2.13</v>
      </c>
    </row>
    <row r="49" spans="1:6" ht="24" x14ac:dyDescent="0.25">
      <c r="A49" s="31" t="s">
        <v>9</v>
      </c>
      <c r="B49" s="31" t="s">
        <v>268</v>
      </c>
      <c r="C49" s="31" t="s">
        <v>269</v>
      </c>
      <c r="D49" s="33" t="s">
        <v>17</v>
      </c>
      <c r="E49" s="33">
        <v>12.58</v>
      </c>
      <c r="F49" s="33">
        <v>24.84</v>
      </c>
    </row>
    <row r="50" spans="1:6" x14ac:dyDescent="0.25">
      <c r="A50" s="31" t="s">
        <v>9</v>
      </c>
      <c r="B50" s="31" t="s">
        <v>134</v>
      </c>
      <c r="C50" s="31" t="s">
        <v>135</v>
      </c>
      <c r="D50" s="33" t="s">
        <v>17</v>
      </c>
      <c r="E50" s="33">
        <v>15.05</v>
      </c>
      <c r="F50" s="33">
        <v>29.9</v>
      </c>
    </row>
    <row r="51" spans="1:6" x14ac:dyDescent="0.25">
      <c r="C51" s="31" t="s">
        <v>209</v>
      </c>
      <c r="D51" s="33" t="s">
        <v>209</v>
      </c>
      <c r="E51" s="33">
        <v>0</v>
      </c>
      <c r="F51" s="33">
        <v>0</v>
      </c>
    </row>
    <row r="52" spans="1:6" x14ac:dyDescent="0.25">
      <c r="A52" s="31" t="s">
        <v>221</v>
      </c>
      <c r="B52" s="31" t="s">
        <v>220</v>
      </c>
      <c r="C52" s="31" t="s">
        <v>291</v>
      </c>
      <c r="D52" s="33" t="s">
        <v>28</v>
      </c>
      <c r="E52" s="33">
        <v>77.33</v>
      </c>
      <c r="F52" s="33">
        <v>78.41</v>
      </c>
    </row>
    <row r="53" spans="1:6" x14ac:dyDescent="0.25">
      <c r="A53" s="31" t="s">
        <v>272</v>
      </c>
      <c r="B53" s="31" t="s">
        <v>26</v>
      </c>
      <c r="C53" s="31" t="s">
        <v>291</v>
      </c>
      <c r="D53" s="33" t="s">
        <v>273</v>
      </c>
      <c r="E53" s="33">
        <v>60.2</v>
      </c>
      <c r="F53" s="33">
        <v>60.2</v>
      </c>
    </row>
    <row r="54" spans="1:6" x14ac:dyDescent="0.25">
      <c r="A54" s="31" t="s">
        <v>37</v>
      </c>
      <c r="B54" s="31" t="s">
        <v>303</v>
      </c>
      <c r="C54" s="31" t="s">
        <v>304</v>
      </c>
      <c r="D54" s="33" t="s">
        <v>147</v>
      </c>
      <c r="E54" s="33">
        <v>7.3</v>
      </c>
      <c r="F54" s="33">
        <v>0.8</v>
      </c>
    </row>
    <row r="55" spans="1:6" x14ac:dyDescent="0.25">
      <c r="A55" s="31" t="s">
        <v>37</v>
      </c>
      <c r="B55" s="31" t="s">
        <v>305</v>
      </c>
      <c r="C55" s="31" t="s">
        <v>306</v>
      </c>
      <c r="D55" s="33" t="s">
        <v>147</v>
      </c>
      <c r="E55" s="33">
        <v>0.88</v>
      </c>
      <c r="F55" s="33">
        <v>4.6900000000000004</v>
      </c>
    </row>
    <row r="56" spans="1:6" ht="24" x14ac:dyDescent="0.25">
      <c r="A56" s="31" t="s">
        <v>9</v>
      </c>
      <c r="B56" s="31" t="s">
        <v>307</v>
      </c>
      <c r="C56" s="31" t="s">
        <v>308</v>
      </c>
      <c r="D56" s="33" t="s">
        <v>17</v>
      </c>
      <c r="E56" s="33">
        <v>6.25</v>
      </c>
      <c r="F56" s="33">
        <v>27.77</v>
      </c>
    </row>
    <row r="57" spans="1:6" x14ac:dyDescent="0.25">
      <c r="A57" s="31" t="s">
        <v>9</v>
      </c>
      <c r="B57" s="31" t="s">
        <v>158</v>
      </c>
      <c r="C57" s="31" t="s">
        <v>159</v>
      </c>
      <c r="D57" s="33" t="s">
        <v>17</v>
      </c>
      <c r="E57" s="33">
        <v>2.7</v>
      </c>
      <c r="F57" s="33">
        <v>23.08</v>
      </c>
    </row>
    <row r="59" spans="1:6" x14ac:dyDescent="0.25">
      <c r="A59" s="31" t="s">
        <v>221</v>
      </c>
      <c r="B59" s="31" t="s">
        <v>286</v>
      </c>
      <c r="C59" s="31" t="s">
        <v>287</v>
      </c>
      <c r="D59" s="33" t="s">
        <v>28</v>
      </c>
      <c r="E59" s="33">
        <v>21.12</v>
      </c>
      <c r="F59" s="33">
        <v>22.26</v>
      </c>
    </row>
    <row r="60" spans="1:6" ht="24" x14ac:dyDescent="0.25">
      <c r="A60" s="31" t="s">
        <v>9</v>
      </c>
      <c r="B60" s="31" t="s">
        <v>309</v>
      </c>
      <c r="C60" s="31" t="s">
        <v>310</v>
      </c>
      <c r="D60" s="33" t="s">
        <v>23</v>
      </c>
      <c r="E60" s="33">
        <v>21.12</v>
      </c>
      <c r="F60" s="33">
        <v>21.83</v>
      </c>
    </row>
    <row r="62" spans="1:6" x14ac:dyDescent="0.25">
      <c r="C62" s="41" t="s">
        <v>296</v>
      </c>
      <c r="D62" s="41"/>
      <c r="E62" s="41"/>
      <c r="F62" s="41"/>
    </row>
    <row r="63" spans="1:6" x14ac:dyDescent="0.25">
      <c r="D63" s="33" t="s">
        <v>311</v>
      </c>
    </row>
    <row r="64" spans="1:6" ht="13.8" x14ac:dyDescent="0.3">
      <c r="A64" s="1" t="s">
        <v>215</v>
      </c>
      <c r="B64" s="1"/>
      <c r="D64" s="33" t="s">
        <v>312</v>
      </c>
    </row>
    <row r="65" spans="1:2" ht="13.8" x14ac:dyDescent="0.3">
      <c r="A65" s="1" t="s">
        <v>175</v>
      </c>
      <c r="B65" s="1"/>
    </row>
    <row r="66" spans="1:2" ht="13.8" x14ac:dyDescent="0.3">
      <c r="A66" s="1" t="s">
        <v>176</v>
      </c>
      <c r="B66" s="1"/>
    </row>
  </sheetData>
  <mergeCells count="2">
    <mergeCell ref="A4:F4"/>
    <mergeCell ref="C62:F62"/>
  </mergeCells>
  <pageMargins left="0.51181102362204722" right="0.51181102362204722" top="1.4173228346456694" bottom="0.78740157480314965" header="0.31496062992125984" footer="0.31496062992125984"/>
  <pageSetup paperSize="9" fitToHeight="0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0C590-6CB8-4BE8-9109-AFE6113F91BA}">
  <sheetPr>
    <pageSetUpPr fitToPage="1"/>
  </sheetPr>
  <dimension ref="A1:J28"/>
  <sheetViews>
    <sheetView view="pageLayout" topLeftCell="A7" zoomScale="70" zoomScaleNormal="100" zoomScalePageLayoutView="70" workbookViewId="0">
      <selection activeCell="A26" sqref="A26:B28"/>
    </sheetView>
  </sheetViews>
  <sheetFormatPr defaultRowHeight="13.8" x14ac:dyDescent="0.3"/>
  <cols>
    <col min="1" max="1" width="9.77734375" style="1" bestFit="1" customWidth="1"/>
    <col min="2" max="2" width="78.21875" style="8" bestFit="1" customWidth="1"/>
    <col min="3" max="3" width="7.6640625" style="1" hidden="1" customWidth="1"/>
    <col min="4" max="4" width="12" style="1" hidden="1" customWidth="1"/>
    <col min="5" max="5" width="16.33203125" style="9" hidden="1" customWidth="1"/>
    <col min="6" max="6" width="14.33203125" style="9" hidden="1" customWidth="1"/>
    <col min="7" max="7" width="15.5546875" style="9" hidden="1" customWidth="1"/>
    <col min="8" max="8" width="14.5546875" style="9" hidden="1" customWidth="1"/>
    <col min="9" max="9" width="13.21875" style="9" hidden="1" customWidth="1"/>
    <col min="10" max="10" width="14" style="9" bestFit="1" customWidth="1"/>
    <col min="11" max="14" width="12.44140625" style="1" bestFit="1" customWidth="1"/>
    <col min="15" max="16384" width="8.88671875" style="1"/>
  </cols>
  <sheetData>
    <row r="1" spans="1:10" x14ac:dyDescent="0.3">
      <c r="A1" s="11" t="s">
        <v>165</v>
      </c>
      <c r="B1" s="11" t="s">
        <v>166</v>
      </c>
      <c r="C1" s="11"/>
      <c r="D1" s="14"/>
      <c r="E1" s="15" t="s">
        <v>167</v>
      </c>
      <c r="F1" s="15"/>
      <c r="G1" s="15"/>
      <c r="I1" s="16" t="s">
        <v>173</v>
      </c>
      <c r="J1" s="16"/>
    </row>
    <row r="2" spans="1:10" x14ac:dyDescent="0.3">
      <c r="A2" s="12" t="s">
        <v>169</v>
      </c>
      <c r="B2" s="17" t="s">
        <v>179</v>
      </c>
      <c r="C2" s="17"/>
      <c r="D2" s="14"/>
      <c r="E2" s="19" t="s">
        <v>170</v>
      </c>
      <c r="F2" s="19"/>
      <c r="G2" s="19"/>
      <c r="I2" s="20">
        <v>0.24379999999999999</v>
      </c>
      <c r="J2" s="20"/>
    </row>
    <row r="3" spans="1:10" x14ac:dyDescent="0.3">
      <c r="A3" s="17"/>
      <c r="B3" s="18"/>
      <c r="C3" s="17"/>
      <c r="D3" s="14"/>
      <c r="E3" s="21"/>
      <c r="F3" s="21"/>
      <c r="G3" s="21"/>
      <c r="I3" s="15"/>
      <c r="J3" s="20"/>
    </row>
    <row r="4" spans="1:10" ht="14.4" customHeight="1" x14ac:dyDescent="0.3">
      <c r="A4" s="44" t="s">
        <v>214</v>
      </c>
      <c r="B4" s="45"/>
      <c r="C4" s="45"/>
      <c r="D4" s="45"/>
      <c r="E4" s="45"/>
      <c r="F4" s="45"/>
      <c r="G4" s="45"/>
      <c r="H4" s="45"/>
      <c r="I4" s="45"/>
      <c r="J4" s="46"/>
    </row>
    <row r="6" spans="1:10" x14ac:dyDescent="0.3">
      <c r="A6" s="43" t="s">
        <v>182</v>
      </c>
      <c r="B6" s="43"/>
      <c r="C6" s="5"/>
      <c r="D6" s="5"/>
      <c r="E6" s="7"/>
      <c r="F6" s="7"/>
      <c r="G6" s="7"/>
      <c r="H6" s="7"/>
      <c r="I6" s="7">
        <v>1</v>
      </c>
      <c r="J6" s="29">
        <v>1</v>
      </c>
    </row>
    <row r="7" spans="1:10" x14ac:dyDescent="0.3">
      <c r="A7" s="43" t="s">
        <v>183</v>
      </c>
      <c r="B7" s="43"/>
      <c r="C7" s="5"/>
      <c r="D7" s="5"/>
      <c r="E7" s="7"/>
      <c r="F7" s="7"/>
      <c r="G7" s="7"/>
      <c r="H7" s="7"/>
      <c r="I7" s="7">
        <v>0.02</v>
      </c>
      <c r="J7" s="29">
        <v>0.02</v>
      </c>
    </row>
    <row r="9" spans="1:10" x14ac:dyDescent="0.3">
      <c r="A9" s="1" t="s">
        <v>184</v>
      </c>
    </row>
    <row r="10" spans="1:10" x14ac:dyDescent="0.3">
      <c r="A10" s="1" t="s">
        <v>185</v>
      </c>
    </row>
    <row r="12" spans="1:10" x14ac:dyDescent="0.3">
      <c r="A12" s="47" t="s">
        <v>186</v>
      </c>
      <c r="B12" s="47"/>
      <c r="C12" s="5"/>
      <c r="D12" s="5"/>
      <c r="E12" s="7"/>
      <c r="F12" s="7"/>
      <c r="G12" s="7"/>
      <c r="H12" s="7"/>
      <c r="I12" s="7" t="s">
        <v>187</v>
      </c>
      <c r="J12" s="7" t="s">
        <v>188</v>
      </c>
    </row>
    <row r="13" spans="1:10" x14ac:dyDescent="0.3">
      <c r="A13" s="43" t="s">
        <v>189</v>
      </c>
      <c r="B13" s="43"/>
      <c r="C13" s="5"/>
      <c r="D13" s="5"/>
      <c r="E13" s="7"/>
      <c r="F13" s="7"/>
      <c r="G13" s="7"/>
      <c r="H13" s="7"/>
      <c r="I13" s="7" t="s">
        <v>190</v>
      </c>
      <c r="J13" s="28">
        <v>5.5E-2</v>
      </c>
    </row>
    <row r="14" spans="1:10" x14ac:dyDescent="0.3">
      <c r="A14" s="43" t="s">
        <v>191</v>
      </c>
      <c r="B14" s="43"/>
      <c r="C14" s="5"/>
      <c r="D14" s="5"/>
      <c r="E14" s="7"/>
      <c r="F14" s="7"/>
      <c r="G14" s="7"/>
      <c r="H14" s="7"/>
      <c r="I14" s="7" t="s">
        <v>192</v>
      </c>
      <c r="J14" s="28">
        <v>0.01</v>
      </c>
    </row>
    <row r="15" spans="1:10" x14ac:dyDescent="0.3">
      <c r="A15" s="43" t="s">
        <v>193</v>
      </c>
      <c r="B15" s="43"/>
      <c r="C15" s="5"/>
      <c r="D15" s="5"/>
      <c r="E15" s="7"/>
      <c r="F15" s="7"/>
      <c r="G15" s="7"/>
      <c r="H15" s="7"/>
      <c r="I15" s="7" t="s">
        <v>194</v>
      </c>
      <c r="J15" s="28">
        <v>1.2699999999999999E-2</v>
      </c>
    </row>
    <row r="16" spans="1:10" x14ac:dyDescent="0.3">
      <c r="A16" s="43" t="s">
        <v>195</v>
      </c>
      <c r="B16" s="43"/>
      <c r="C16" s="5"/>
      <c r="D16" s="5"/>
      <c r="E16" s="7"/>
      <c r="F16" s="7"/>
      <c r="G16" s="7"/>
      <c r="H16" s="7"/>
      <c r="I16" s="7" t="s">
        <v>196</v>
      </c>
      <c r="J16" s="28">
        <v>1.3899999999999999E-2</v>
      </c>
    </row>
    <row r="17" spans="1:10" x14ac:dyDescent="0.3">
      <c r="A17" s="43" t="s">
        <v>197</v>
      </c>
      <c r="B17" s="43"/>
      <c r="C17" s="5"/>
      <c r="D17" s="5"/>
      <c r="E17" s="7"/>
      <c r="F17" s="7"/>
      <c r="G17" s="7"/>
      <c r="H17" s="7"/>
      <c r="I17" s="7" t="s">
        <v>198</v>
      </c>
      <c r="J17" s="28">
        <v>7.3999999999999996E-2</v>
      </c>
    </row>
    <row r="18" spans="1:10" x14ac:dyDescent="0.3">
      <c r="A18" s="43" t="s">
        <v>199</v>
      </c>
      <c r="B18" s="43"/>
      <c r="C18" s="5"/>
      <c r="D18" s="5"/>
      <c r="E18" s="7"/>
      <c r="F18" s="7"/>
      <c r="G18" s="7"/>
      <c r="H18" s="7"/>
      <c r="I18" s="7" t="s">
        <v>200</v>
      </c>
      <c r="J18" s="28">
        <v>3.6499999999999998E-2</v>
      </c>
    </row>
    <row r="19" spans="1:10" x14ac:dyDescent="0.3">
      <c r="A19" s="43" t="s">
        <v>201</v>
      </c>
      <c r="B19" s="43"/>
      <c r="C19" s="5"/>
      <c r="D19" s="5"/>
      <c r="E19" s="7"/>
      <c r="F19" s="7"/>
      <c r="G19" s="7"/>
      <c r="H19" s="7"/>
      <c r="I19" s="7" t="s">
        <v>202</v>
      </c>
      <c r="J19" s="28">
        <v>0.02</v>
      </c>
    </row>
    <row r="20" spans="1:10" x14ac:dyDescent="0.3">
      <c r="A20" s="43" t="s">
        <v>203</v>
      </c>
      <c r="B20" s="43"/>
      <c r="C20" s="5"/>
      <c r="D20" s="5"/>
      <c r="E20" s="7"/>
      <c r="F20" s="7"/>
      <c r="G20" s="7"/>
      <c r="H20" s="7"/>
      <c r="I20" s="7" t="s">
        <v>204</v>
      </c>
      <c r="J20" s="28">
        <v>0</v>
      </c>
    </row>
    <row r="21" spans="1:10" x14ac:dyDescent="0.3">
      <c r="A21" s="43" t="s">
        <v>205</v>
      </c>
      <c r="B21" s="43"/>
      <c r="C21" s="5"/>
      <c r="D21" s="5"/>
      <c r="E21" s="7"/>
      <c r="F21" s="7"/>
      <c r="G21" s="7"/>
      <c r="H21" s="7"/>
      <c r="I21" s="7" t="s">
        <v>206</v>
      </c>
      <c r="J21" s="28">
        <v>0.24379999999999999</v>
      </c>
    </row>
    <row r="22" spans="1:10" x14ac:dyDescent="0.3">
      <c r="A22" s="43" t="s">
        <v>207</v>
      </c>
      <c r="B22" s="43"/>
      <c r="C22" s="5"/>
      <c r="D22" s="5"/>
      <c r="E22" s="7"/>
      <c r="F22" s="7"/>
      <c r="G22" s="7"/>
      <c r="H22" s="7"/>
      <c r="I22" s="7" t="s">
        <v>208</v>
      </c>
      <c r="J22" s="28">
        <v>0.24379999999999999</v>
      </c>
    </row>
    <row r="23" spans="1:10" x14ac:dyDescent="0.3">
      <c r="J23" s="27"/>
    </row>
    <row r="24" spans="1:10" x14ac:dyDescent="0.3">
      <c r="A24" s="1" t="s">
        <v>209</v>
      </c>
      <c r="B24" s="42" t="s">
        <v>296</v>
      </c>
      <c r="C24" s="42"/>
      <c r="D24" s="42"/>
      <c r="E24" s="42"/>
      <c r="F24" s="42"/>
      <c r="G24" s="42"/>
      <c r="H24" s="42"/>
      <c r="I24" s="42"/>
      <c r="J24" s="42"/>
    </row>
    <row r="26" spans="1:10" x14ac:dyDescent="0.3">
      <c r="A26" s="1" t="s">
        <v>215</v>
      </c>
      <c r="B26" s="1"/>
      <c r="C26" s="23"/>
    </row>
    <row r="27" spans="1:10" x14ac:dyDescent="0.3">
      <c r="A27" s="1" t="s">
        <v>175</v>
      </c>
      <c r="B27" s="1"/>
      <c r="D27" s="1" t="s">
        <v>210</v>
      </c>
      <c r="E27" s="9" t="s">
        <v>211</v>
      </c>
      <c r="H27" s="9" t="s">
        <v>212</v>
      </c>
    </row>
    <row r="28" spans="1:10" x14ac:dyDescent="0.3">
      <c r="A28" s="1" t="s">
        <v>176</v>
      </c>
      <c r="B28" s="1"/>
      <c r="E28" s="9" t="s">
        <v>213</v>
      </c>
    </row>
  </sheetData>
  <mergeCells count="15">
    <mergeCell ref="A4:J4"/>
    <mergeCell ref="A6:B6"/>
    <mergeCell ref="A7:B7"/>
    <mergeCell ref="A17:B17"/>
    <mergeCell ref="A13:B13"/>
    <mergeCell ref="A14:B14"/>
    <mergeCell ref="A15:B15"/>
    <mergeCell ref="A16:B16"/>
    <mergeCell ref="A12:B12"/>
    <mergeCell ref="B24:J24"/>
    <mergeCell ref="A18:B18"/>
    <mergeCell ref="A19:B19"/>
    <mergeCell ref="A20:B20"/>
    <mergeCell ref="A22:B22"/>
    <mergeCell ref="A21:B21"/>
  </mergeCells>
  <pageMargins left="0.51181102362204722" right="0.51181102362204722" top="1.4173228346456694" bottom="0.78740157480314965" header="0.31496062992125984" footer="0.31496062992125984"/>
  <pageSetup paperSize="9" scale="90" fitToHeight="0" orientation="portrait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51939-816D-463D-A3C0-BB559F69DD0D}">
  <sheetPr>
    <pageSetUpPr fitToPage="1"/>
  </sheetPr>
  <dimension ref="A1:O23"/>
  <sheetViews>
    <sheetView view="pageLayout" topLeftCell="A2" zoomScale="70" zoomScaleNormal="100" zoomScalePageLayoutView="70" workbookViewId="0">
      <selection activeCell="K17" sqref="K17:N17"/>
    </sheetView>
  </sheetViews>
  <sheetFormatPr defaultRowHeight="13.8" x14ac:dyDescent="0.3"/>
  <cols>
    <col min="1" max="1" width="9.77734375" style="1" bestFit="1" customWidth="1"/>
    <col min="2" max="2" width="78.21875" style="8" bestFit="1" customWidth="1"/>
    <col min="3" max="3" width="7.6640625" style="1" hidden="1" customWidth="1"/>
    <col min="4" max="4" width="12" style="1" hidden="1" customWidth="1"/>
    <col min="5" max="5" width="16.33203125" style="9" hidden="1" customWidth="1"/>
    <col min="6" max="6" width="14.33203125" style="9" hidden="1" customWidth="1"/>
    <col min="7" max="7" width="15.5546875" style="9" hidden="1" customWidth="1"/>
    <col min="8" max="8" width="14.5546875" style="9" hidden="1" customWidth="1"/>
    <col min="9" max="9" width="13.21875" style="9" hidden="1" customWidth="1"/>
    <col min="10" max="10" width="14" style="9" bestFit="1" customWidth="1"/>
    <col min="11" max="11" width="12.44140625" style="1" bestFit="1" customWidth="1"/>
    <col min="12" max="13" width="13.5546875" style="1" bestFit="1" customWidth="1"/>
    <col min="14" max="14" width="12.44140625" style="1" bestFit="1" customWidth="1"/>
    <col min="15" max="16384" width="8.88671875" style="1"/>
  </cols>
  <sheetData>
    <row r="1" spans="1:15" x14ac:dyDescent="0.3">
      <c r="A1" s="11" t="s">
        <v>165</v>
      </c>
      <c r="B1" s="11" t="s">
        <v>166</v>
      </c>
      <c r="C1" s="11"/>
      <c r="D1" s="14"/>
      <c r="E1" s="15" t="s">
        <v>167</v>
      </c>
      <c r="F1" s="15"/>
      <c r="G1" s="15"/>
      <c r="I1" s="16" t="s">
        <v>173</v>
      </c>
      <c r="J1" s="16"/>
    </row>
    <row r="2" spans="1:15" x14ac:dyDescent="0.3">
      <c r="A2" s="12" t="s">
        <v>169</v>
      </c>
      <c r="B2" s="17" t="s">
        <v>179</v>
      </c>
      <c r="C2" s="17"/>
      <c r="D2" s="14"/>
      <c r="E2" s="19" t="s">
        <v>170</v>
      </c>
      <c r="F2" s="19"/>
      <c r="G2" s="19"/>
      <c r="I2" s="20">
        <v>0.24379999999999999</v>
      </c>
      <c r="J2" s="20"/>
    </row>
    <row r="3" spans="1:15" x14ac:dyDescent="0.3">
      <c r="A3" s="17"/>
      <c r="B3" s="18"/>
      <c r="C3" s="17"/>
      <c r="D3" s="14"/>
      <c r="E3" s="21"/>
      <c r="F3" s="21"/>
      <c r="G3" s="21"/>
      <c r="I3" s="15"/>
      <c r="J3" s="20"/>
    </row>
    <row r="4" spans="1:15" ht="14.4" customHeight="1" x14ac:dyDescent="0.3">
      <c r="A4" s="49" t="s">
        <v>178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6" spans="1:15" ht="41.4" x14ac:dyDescent="0.3">
      <c r="A6" s="2" t="s">
        <v>0</v>
      </c>
      <c r="B6" s="3" t="s">
        <v>3</v>
      </c>
      <c r="C6" s="3" t="s">
        <v>4</v>
      </c>
      <c r="D6" s="3" t="s">
        <v>5</v>
      </c>
      <c r="E6" s="4" t="s">
        <v>160</v>
      </c>
      <c r="F6" s="4" t="s">
        <v>160</v>
      </c>
      <c r="G6" s="4" t="s">
        <v>161</v>
      </c>
      <c r="H6" s="4" t="s">
        <v>162</v>
      </c>
      <c r="I6" s="4" t="s">
        <v>163</v>
      </c>
      <c r="J6" s="4" t="s">
        <v>7</v>
      </c>
      <c r="K6" s="48" t="s">
        <v>177</v>
      </c>
      <c r="L6" s="48"/>
      <c r="M6" s="48"/>
      <c r="N6" s="48"/>
      <c r="O6" s="10"/>
    </row>
    <row r="7" spans="1:15" x14ac:dyDescent="0.3">
      <c r="A7" s="5" t="s">
        <v>10</v>
      </c>
      <c r="B7" s="6" t="s">
        <v>11</v>
      </c>
      <c r="C7" s="47"/>
      <c r="D7" s="47"/>
      <c r="E7" s="47"/>
      <c r="F7" s="47"/>
      <c r="G7" s="47"/>
      <c r="H7" s="47"/>
      <c r="I7" s="47"/>
      <c r="J7" s="7">
        <f>SUM(J8:J16)</f>
        <v>290657.21804800001</v>
      </c>
      <c r="K7" s="5">
        <v>1</v>
      </c>
      <c r="L7" s="5">
        <v>2</v>
      </c>
      <c r="M7" s="5">
        <v>3</v>
      </c>
      <c r="N7" s="5">
        <v>4</v>
      </c>
    </row>
    <row r="8" spans="1:15" x14ac:dyDescent="0.3">
      <c r="A8" s="5" t="s">
        <v>12</v>
      </c>
      <c r="B8" s="6" t="s">
        <v>13</v>
      </c>
      <c r="C8" s="47"/>
      <c r="D8" s="47"/>
      <c r="E8" s="47"/>
      <c r="F8" s="47"/>
      <c r="G8" s="47"/>
      <c r="H8" s="47"/>
      <c r="I8" s="47"/>
      <c r="J8" s="7">
        <f>'PO  (2)'!M8</f>
        <v>4784.96</v>
      </c>
      <c r="K8" s="25">
        <f>$J$8/4</f>
        <v>1196.24</v>
      </c>
      <c r="L8" s="25">
        <f t="shared" ref="L8:M8" si="0">$J$8/4</f>
        <v>1196.24</v>
      </c>
      <c r="M8" s="25">
        <f t="shared" si="0"/>
        <v>1196.24</v>
      </c>
      <c r="N8" s="25">
        <f>$J$8/4</f>
        <v>1196.24</v>
      </c>
    </row>
    <row r="9" spans="1:15" x14ac:dyDescent="0.3">
      <c r="A9" s="5" t="s">
        <v>18</v>
      </c>
      <c r="B9" s="6" t="s">
        <v>19</v>
      </c>
      <c r="C9" s="47"/>
      <c r="D9" s="47"/>
      <c r="E9" s="47"/>
      <c r="F9" s="47"/>
      <c r="G9" s="47"/>
      <c r="H9" s="47"/>
      <c r="I9" s="47"/>
      <c r="J9" s="7">
        <f>'PO  (2)'!M10</f>
        <v>14497.67</v>
      </c>
      <c r="K9" s="25">
        <f>J9*80%</f>
        <v>11598.136</v>
      </c>
      <c r="L9" s="25">
        <f>J9*20%</f>
        <v>2899.5340000000001</v>
      </c>
      <c r="M9" s="5"/>
      <c r="N9" s="5"/>
    </row>
    <row r="10" spans="1:15" x14ac:dyDescent="0.3">
      <c r="A10" s="5" t="s">
        <v>45</v>
      </c>
      <c r="B10" s="6" t="s">
        <v>46</v>
      </c>
      <c r="C10" s="47"/>
      <c r="D10" s="47"/>
      <c r="E10" s="47"/>
      <c r="F10" s="47"/>
      <c r="G10" s="47"/>
      <c r="H10" s="47"/>
      <c r="I10" s="47"/>
      <c r="J10" s="7">
        <f>'PO  (2)'!M18</f>
        <v>96053.068047999986</v>
      </c>
      <c r="K10" s="25">
        <f>J10/2</f>
        <v>48026.534023999993</v>
      </c>
      <c r="L10" s="25">
        <f>J10/2</f>
        <v>48026.534023999993</v>
      </c>
      <c r="M10" s="5"/>
      <c r="N10" s="5"/>
    </row>
    <row r="11" spans="1:15" x14ac:dyDescent="0.3">
      <c r="A11" s="5" t="s">
        <v>70</v>
      </c>
      <c r="B11" s="6" t="s">
        <v>71</v>
      </c>
      <c r="C11" s="47" t="s">
        <v>8</v>
      </c>
      <c r="D11" s="47">
        <v>0</v>
      </c>
      <c r="E11" s="47"/>
      <c r="F11" s="47">
        <f t="shared" ref="F11:F14" si="1">E11*73.99%</f>
        <v>0</v>
      </c>
      <c r="G11" s="47">
        <f t="shared" ref="G11:G14" si="2">E11*26.01%</f>
        <v>0</v>
      </c>
      <c r="H11" s="47">
        <f t="shared" ref="H11:I14" si="3">F11*24.38%+F11</f>
        <v>0</v>
      </c>
      <c r="I11" s="47">
        <f t="shared" si="3"/>
        <v>0</v>
      </c>
      <c r="J11" s="7">
        <f>'PO  (2)'!M30</f>
        <v>75598.430000000008</v>
      </c>
      <c r="K11" s="5"/>
      <c r="L11" s="25">
        <f>J11/2</f>
        <v>37799.215000000004</v>
      </c>
      <c r="M11" s="25">
        <f>J11/2</f>
        <v>37799.215000000004</v>
      </c>
      <c r="N11" s="5"/>
    </row>
    <row r="12" spans="1:15" x14ac:dyDescent="0.3">
      <c r="A12" s="5" t="s">
        <v>100</v>
      </c>
      <c r="B12" s="6" t="s">
        <v>101</v>
      </c>
      <c r="C12" s="47"/>
      <c r="D12" s="47"/>
      <c r="E12" s="47"/>
      <c r="F12" s="47"/>
      <c r="G12" s="47"/>
      <c r="H12" s="47"/>
      <c r="I12" s="47"/>
      <c r="J12" s="7">
        <f>'PO  (2)'!M41</f>
        <v>14771.88</v>
      </c>
      <c r="K12" s="5"/>
      <c r="L12" s="5"/>
      <c r="M12" s="25">
        <f>J12</f>
        <v>14771.88</v>
      </c>
      <c r="N12" s="5"/>
    </row>
    <row r="13" spans="1:15" x14ac:dyDescent="0.3">
      <c r="A13" s="5" t="s">
        <v>106</v>
      </c>
      <c r="B13" s="6" t="s">
        <v>107</v>
      </c>
      <c r="C13" s="47"/>
      <c r="D13" s="47"/>
      <c r="E13" s="47"/>
      <c r="F13" s="47"/>
      <c r="G13" s="47"/>
      <c r="H13" s="47"/>
      <c r="I13" s="47"/>
      <c r="J13" s="7">
        <f>'PO  (2)'!M44</f>
        <v>46099.56</v>
      </c>
      <c r="K13" s="5"/>
      <c r="L13" s="5"/>
      <c r="M13" s="25">
        <f>J13/2</f>
        <v>23049.78</v>
      </c>
      <c r="N13" s="25">
        <f>J13/2</f>
        <v>23049.78</v>
      </c>
    </row>
    <row r="14" spans="1:15" x14ac:dyDescent="0.3">
      <c r="A14" s="5" t="s">
        <v>114</v>
      </c>
      <c r="B14" s="6" t="s">
        <v>115</v>
      </c>
      <c r="C14" s="47" t="s">
        <v>8</v>
      </c>
      <c r="D14" s="47">
        <v>0</v>
      </c>
      <c r="E14" s="47"/>
      <c r="F14" s="47">
        <f t="shared" si="1"/>
        <v>0</v>
      </c>
      <c r="G14" s="47">
        <f t="shared" si="2"/>
        <v>0</v>
      </c>
      <c r="H14" s="47">
        <f t="shared" si="3"/>
        <v>0</v>
      </c>
      <c r="I14" s="47">
        <f t="shared" si="3"/>
        <v>0</v>
      </c>
      <c r="J14" s="7">
        <f>'PO  (2)'!M47</f>
        <v>35319.08</v>
      </c>
      <c r="K14" s="5"/>
      <c r="L14" s="25">
        <f>J14*20%</f>
        <v>7063.8160000000007</v>
      </c>
      <c r="M14" s="26">
        <f>J14*30%</f>
        <v>10595.724</v>
      </c>
      <c r="N14" s="25">
        <f>J14/2</f>
        <v>17659.54</v>
      </c>
    </row>
    <row r="15" spans="1:15" x14ac:dyDescent="0.3">
      <c r="A15" s="5" t="s">
        <v>139</v>
      </c>
      <c r="B15" s="6" t="s">
        <v>140</v>
      </c>
      <c r="C15" s="47"/>
      <c r="D15" s="47"/>
      <c r="E15" s="47"/>
      <c r="F15" s="47"/>
      <c r="G15" s="47"/>
      <c r="H15" s="47"/>
      <c r="I15" s="47"/>
      <c r="J15" s="7">
        <f>'PO  (2)'!M57</f>
        <v>2958.37</v>
      </c>
      <c r="K15" s="5"/>
      <c r="L15" s="5"/>
      <c r="M15" s="5"/>
      <c r="N15" s="25">
        <f>J15</f>
        <v>2958.37</v>
      </c>
    </row>
    <row r="16" spans="1:15" x14ac:dyDescent="0.3">
      <c r="A16" s="5" t="s">
        <v>155</v>
      </c>
      <c r="B16" s="6" t="s">
        <v>156</v>
      </c>
      <c r="C16" s="47"/>
      <c r="D16" s="47"/>
      <c r="E16" s="47"/>
      <c r="F16" s="47"/>
      <c r="G16" s="47"/>
      <c r="H16" s="47"/>
      <c r="I16" s="47"/>
      <c r="J16" s="7">
        <f>'PO  (2)'!M63</f>
        <v>574.20000000000005</v>
      </c>
      <c r="K16" s="5"/>
      <c r="L16" s="5"/>
      <c r="M16" s="5"/>
      <c r="N16" s="25">
        <f>J16</f>
        <v>574.20000000000005</v>
      </c>
    </row>
    <row r="17" spans="1:14" x14ac:dyDescent="0.3">
      <c r="A17" s="47" t="s">
        <v>181</v>
      </c>
      <c r="B17" s="47"/>
      <c r="C17" s="47"/>
      <c r="D17" s="47"/>
      <c r="E17" s="47"/>
      <c r="F17" s="47"/>
      <c r="G17" s="47"/>
      <c r="H17" s="47"/>
      <c r="I17" s="47"/>
      <c r="J17" s="47"/>
      <c r="K17" s="25">
        <f>SUM(K8:K16)</f>
        <v>60820.910023999997</v>
      </c>
      <c r="L17" s="25">
        <f>SUM(L8:L16)</f>
        <v>96985.339024000001</v>
      </c>
      <c r="M17" s="25">
        <f t="shared" ref="M17:N17" si="4">SUM(M8:M16)</f>
        <v>87412.838999999993</v>
      </c>
      <c r="N17" s="25">
        <f t="shared" si="4"/>
        <v>45438.13</v>
      </c>
    </row>
    <row r="18" spans="1:14" x14ac:dyDescent="0.3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6"/>
      <c r="L18" s="26"/>
      <c r="M18" s="26"/>
      <c r="N18" s="26"/>
    </row>
    <row r="19" spans="1:14" ht="14.4" customHeight="1" x14ac:dyDescent="0.3">
      <c r="B19" s="42" t="s">
        <v>296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</row>
    <row r="20" spans="1:14" x14ac:dyDescent="0.3">
      <c r="E20" s="22"/>
      <c r="F20" s="22"/>
      <c r="G20" s="22"/>
      <c r="H20" s="22"/>
      <c r="I20" s="22"/>
      <c r="J20" s="22"/>
    </row>
    <row r="21" spans="1:14" ht="14.4" customHeight="1" x14ac:dyDescent="0.3">
      <c r="A21" s="50" t="s">
        <v>180</v>
      </c>
      <c r="B21" s="50"/>
      <c r="H21" s="1"/>
      <c r="I21" s="1"/>
      <c r="J21" s="1"/>
    </row>
    <row r="22" spans="1:14" ht="14.4" customHeight="1" x14ac:dyDescent="0.3">
      <c r="A22" s="1" t="s">
        <v>175</v>
      </c>
      <c r="B22" s="1"/>
    </row>
    <row r="23" spans="1:14" ht="14.4" customHeight="1" x14ac:dyDescent="0.3">
      <c r="A23" s="1" t="s">
        <v>176</v>
      </c>
      <c r="B23" s="1"/>
    </row>
  </sheetData>
  <mergeCells count="15">
    <mergeCell ref="K6:N6"/>
    <mergeCell ref="B19:N19"/>
    <mergeCell ref="A4:N4"/>
    <mergeCell ref="A21:B21"/>
    <mergeCell ref="A17:J17"/>
    <mergeCell ref="C12:I12"/>
    <mergeCell ref="C13:I13"/>
    <mergeCell ref="C14:I14"/>
    <mergeCell ref="C15:I15"/>
    <mergeCell ref="C16:I16"/>
    <mergeCell ref="C7:I7"/>
    <mergeCell ref="C8:I8"/>
    <mergeCell ref="C9:I9"/>
    <mergeCell ref="C10:I10"/>
    <mergeCell ref="C11:I11"/>
  </mergeCells>
  <pageMargins left="0.51181102362204722" right="0.51181102362204722" top="1.4173228346456694" bottom="0.78740157480314965" header="0.31496062992125984" footer="0.31496062992125984"/>
  <pageSetup paperSize="9" scale="88" fitToHeight="0" orientation="landscape" r:id="rId1"/>
  <headerFooter>
    <oddHeader>&amp;L&amp;G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D1FC9-3D95-4B8A-A82E-BC8F06E69897}">
  <sheetPr>
    <pageSetUpPr fitToPage="1"/>
  </sheetPr>
  <dimension ref="A1:M68"/>
  <sheetViews>
    <sheetView tabSelected="1" view="pageLayout" zoomScale="85" zoomScaleNormal="100" zoomScalePageLayoutView="85" workbookViewId="0">
      <selection activeCell="M20" sqref="M20"/>
    </sheetView>
  </sheetViews>
  <sheetFormatPr defaultRowHeight="13.8" x14ac:dyDescent="0.3"/>
  <cols>
    <col min="1" max="1" width="9.5546875" style="1" bestFit="1" customWidth="1"/>
    <col min="2" max="2" width="9.33203125" style="1" customWidth="1"/>
    <col min="3" max="3" width="7.44140625" style="1" customWidth="1"/>
    <col min="4" max="4" width="58.77734375" style="8" customWidth="1"/>
    <col min="5" max="5" width="7.6640625" style="1" bestFit="1" customWidth="1"/>
    <col min="6" max="6" width="12" style="1" customWidth="1"/>
    <col min="7" max="7" width="16.33203125" style="9" customWidth="1"/>
    <col min="8" max="8" width="14.33203125" style="9" customWidth="1"/>
    <col min="9" max="9" width="15.5546875" style="9" customWidth="1"/>
    <col min="10" max="10" width="14.5546875" style="9" customWidth="1"/>
    <col min="11" max="11" width="13.21875" style="9" customWidth="1"/>
    <col min="12" max="12" width="14.77734375" style="9" customWidth="1"/>
    <col min="13" max="13" width="14" style="9" bestFit="1" customWidth="1"/>
    <col min="14" max="16384" width="8.88671875" style="1"/>
  </cols>
  <sheetData>
    <row r="1" spans="1:13" x14ac:dyDescent="0.3">
      <c r="A1" s="11" t="s">
        <v>165</v>
      </c>
      <c r="B1" s="11" t="s">
        <v>166</v>
      </c>
      <c r="C1" s="12"/>
      <c r="D1" s="13"/>
      <c r="E1" s="11"/>
      <c r="F1" s="14"/>
      <c r="G1" s="15" t="s">
        <v>167</v>
      </c>
      <c r="H1" s="15"/>
      <c r="I1" s="15"/>
      <c r="K1" s="16" t="s">
        <v>293</v>
      </c>
      <c r="L1" s="16" t="s">
        <v>168</v>
      </c>
      <c r="M1" s="16"/>
    </row>
    <row r="2" spans="1:13" x14ac:dyDescent="0.3">
      <c r="A2" s="17" t="s">
        <v>169</v>
      </c>
      <c r="B2" s="17" t="s">
        <v>174</v>
      </c>
      <c r="C2" s="12"/>
      <c r="D2" s="18"/>
      <c r="E2" s="17"/>
      <c r="F2" s="14"/>
      <c r="G2" s="19" t="s">
        <v>170</v>
      </c>
      <c r="H2" s="19"/>
      <c r="I2" s="19"/>
      <c r="K2" s="20">
        <v>0.24379999999999999</v>
      </c>
      <c r="L2" s="20" t="s">
        <v>171</v>
      </c>
      <c r="M2" s="20">
        <v>0.7399</v>
      </c>
    </row>
    <row r="3" spans="1:13" x14ac:dyDescent="0.3">
      <c r="A3" s="17"/>
      <c r="B3" s="17"/>
      <c r="C3" s="12"/>
      <c r="D3" s="18"/>
      <c r="E3" s="17"/>
      <c r="F3" s="14"/>
      <c r="G3" s="21"/>
      <c r="H3" s="21"/>
      <c r="I3" s="21"/>
      <c r="K3" s="15"/>
      <c r="L3" s="15" t="s">
        <v>172</v>
      </c>
      <c r="M3" s="20">
        <v>0.2601</v>
      </c>
    </row>
    <row r="4" spans="1:13" ht="14.4" customHeight="1" x14ac:dyDescent="0.3">
      <c r="A4" s="49" t="s">
        <v>164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6" spans="1:13" ht="41.4" x14ac:dyDescent="0.3">
      <c r="A6" s="2" t="s">
        <v>0</v>
      </c>
      <c r="B6" s="2" t="s">
        <v>1</v>
      </c>
      <c r="C6" s="2" t="s">
        <v>2</v>
      </c>
      <c r="D6" s="3" t="s">
        <v>3</v>
      </c>
      <c r="E6" s="3" t="s">
        <v>4</v>
      </c>
      <c r="F6" s="3" t="s">
        <v>5</v>
      </c>
      <c r="G6" s="4" t="s">
        <v>219</v>
      </c>
      <c r="H6" s="4" t="s">
        <v>160</v>
      </c>
      <c r="I6" s="4" t="s">
        <v>161</v>
      </c>
      <c r="J6" s="4" t="s">
        <v>162</v>
      </c>
      <c r="K6" s="4" t="s">
        <v>163</v>
      </c>
      <c r="L6" s="4" t="s">
        <v>6</v>
      </c>
      <c r="M6" s="4" t="s">
        <v>7</v>
      </c>
    </row>
    <row r="7" spans="1:13" ht="27.6" x14ac:dyDescent="0.3">
      <c r="A7" s="5" t="s">
        <v>10</v>
      </c>
      <c r="B7" s="5" t="s">
        <v>9</v>
      </c>
      <c r="C7" s="5"/>
      <c r="D7" s="6" t="s">
        <v>11</v>
      </c>
      <c r="E7" s="51"/>
      <c r="F7" s="52"/>
      <c r="G7" s="52"/>
      <c r="H7" s="52"/>
      <c r="I7" s="52"/>
      <c r="J7" s="52"/>
      <c r="K7" s="52"/>
      <c r="L7" s="53"/>
      <c r="M7" s="7">
        <f>M8+M10+M18+M30+M41+M44+M47+M57+M62</f>
        <v>290657.21804800001</v>
      </c>
    </row>
    <row r="8" spans="1:13" x14ac:dyDescent="0.3">
      <c r="A8" s="5" t="s">
        <v>12</v>
      </c>
      <c r="B8" s="5" t="s">
        <v>9</v>
      </c>
      <c r="C8" s="5"/>
      <c r="D8" s="6" t="s">
        <v>13</v>
      </c>
      <c r="E8" s="51"/>
      <c r="F8" s="52"/>
      <c r="G8" s="52"/>
      <c r="H8" s="52"/>
      <c r="I8" s="52"/>
      <c r="J8" s="52"/>
      <c r="K8" s="52"/>
      <c r="L8" s="53"/>
      <c r="M8" s="7">
        <f>M9</f>
        <v>4784.96</v>
      </c>
    </row>
    <row r="9" spans="1:13" x14ac:dyDescent="0.3">
      <c r="A9" s="5" t="s">
        <v>14</v>
      </c>
      <c r="B9" s="5" t="s">
        <v>9</v>
      </c>
      <c r="C9" s="5" t="s">
        <v>15</v>
      </c>
      <c r="D9" s="6" t="s">
        <v>16</v>
      </c>
      <c r="E9" s="5" t="s">
        <v>17</v>
      </c>
      <c r="F9" s="5">
        <v>32</v>
      </c>
      <c r="G9" s="7">
        <v>120.22</v>
      </c>
      <c r="H9" s="7">
        <f>G9*73.99%</f>
        <v>88.950778</v>
      </c>
      <c r="I9" s="7">
        <f>G9*26.01%</f>
        <v>31.269221999999999</v>
      </c>
      <c r="J9" s="7">
        <f>H9*24.38%+H9</f>
        <v>110.63697767639999</v>
      </c>
      <c r="K9" s="7">
        <f>I9*24.38%+I9</f>
        <v>38.892658323599996</v>
      </c>
      <c r="L9" s="7">
        <f>K9+J9</f>
        <v>149.52963599999998</v>
      </c>
      <c r="M9" s="7">
        <v>4784.96</v>
      </c>
    </row>
    <row r="10" spans="1:13" x14ac:dyDescent="0.3">
      <c r="A10" s="5" t="s">
        <v>18</v>
      </c>
      <c r="B10" s="5" t="s">
        <v>9</v>
      </c>
      <c r="C10" s="5"/>
      <c r="D10" s="6" t="s">
        <v>19</v>
      </c>
      <c r="E10" s="51" t="s">
        <v>8</v>
      </c>
      <c r="F10" s="52">
        <v>0</v>
      </c>
      <c r="G10" s="52"/>
      <c r="H10" s="52">
        <f t="shared" ref="H10:H63" si="0">G10*73.99%</f>
        <v>0</v>
      </c>
      <c r="I10" s="52">
        <f t="shared" ref="I10:I63" si="1">G10*26.01%</f>
        <v>0</v>
      </c>
      <c r="J10" s="52">
        <f t="shared" ref="J10:J63" si="2">H10*24.38%+H10</f>
        <v>0</v>
      </c>
      <c r="K10" s="52">
        <f t="shared" ref="K10:K63" si="3">I10*24.38%+I10</f>
        <v>0</v>
      </c>
      <c r="L10" s="53">
        <f t="shared" ref="L10:L63" si="4">K10+J10</f>
        <v>0</v>
      </c>
      <c r="M10" s="7">
        <v>14497.67</v>
      </c>
    </row>
    <row r="11" spans="1:13" ht="27.6" x14ac:dyDescent="0.3">
      <c r="A11" s="5" t="s">
        <v>20</v>
      </c>
      <c r="B11" s="5" t="s">
        <v>9</v>
      </c>
      <c r="C11" s="5" t="s">
        <v>21</v>
      </c>
      <c r="D11" s="6" t="s">
        <v>22</v>
      </c>
      <c r="E11" s="5" t="s">
        <v>23</v>
      </c>
      <c r="F11" s="5">
        <v>389</v>
      </c>
      <c r="G11" s="7">
        <v>2.2200000000000002</v>
      </c>
      <c r="H11" s="7">
        <f t="shared" si="0"/>
        <v>1.6425780000000001</v>
      </c>
      <c r="I11" s="7">
        <f t="shared" si="1"/>
        <v>0.57742199999999999</v>
      </c>
      <c r="J11" s="7">
        <f t="shared" si="2"/>
        <v>2.0430385164000002</v>
      </c>
      <c r="K11" s="7">
        <f t="shared" si="3"/>
        <v>0.71819748360000002</v>
      </c>
      <c r="L11" s="7">
        <f t="shared" si="4"/>
        <v>2.7612360000000002</v>
      </c>
      <c r="M11" s="7">
        <v>1073.6400000000001</v>
      </c>
    </row>
    <row r="12" spans="1:13" ht="27.6" x14ac:dyDescent="0.3">
      <c r="A12" s="5" t="s">
        <v>24</v>
      </c>
      <c r="B12" s="5" t="s">
        <v>25</v>
      </c>
      <c r="C12" s="5" t="s">
        <v>26</v>
      </c>
      <c r="D12" s="6" t="s">
        <v>27</v>
      </c>
      <c r="E12" s="5" t="s">
        <v>28</v>
      </c>
      <c r="F12" s="5">
        <v>452</v>
      </c>
      <c r="G12" s="7">
        <v>10.45</v>
      </c>
      <c r="H12" s="7">
        <f t="shared" si="0"/>
        <v>7.7319549999999992</v>
      </c>
      <c r="I12" s="7">
        <f t="shared" si="1"/>
        <v>2.7180449999999996</v>
      </c>
      <c r="J12" s="7">
        <f t="shared" si="2"/>
        <v>9.6170056289999994</v>
      </c>
      <c r="K12" s="7">
        <f t="shared" si="3"/>
        <v>3.3807043709999993</v>
      </c>
      <c r="L12" s="7">
        <f t="shared" si="4"/>
        <v>12.997709999999998</v>
      </c>
      <c r="M12" s="7">
        <v>5876</v>
      </c>
    </row>
    <row r="13" spans="1:13" ht="27.6" x14ac:dyDescent="0.3">
      <c r="A13" s="5" t="s">
        <v>29</v>
      </c>
      <c r="B13" s="5" t="s">
        <v>9</v>
      </c>
      <c r="C13" s="5" t="s">
        <v>30</v>
      </c>
      <c r="D13" s="6" t="s">
        <v>31</v>
      </c>
      <c r="E13" s="5" t="s">
        <v>23</v>
      </c>
      <c r="F13" s="5">
        <v>148.12</v>
      </c>
      <c r="G13" s="7">
        <v>8.3699999999999992</v>
      </c>
      <c r="H13" s="7">
        <f t="shared" si="0"/>
        <v>6.1929629999999998</v>
      </c>
      <c r="I13" s="7">
        <f t="shared" si="1"/>
        <v>2.1770369999999999</v>
      </c>
      <c r="J13" s="7">
        <f t="shared" si="2"/>
        <v>7.7028073793999994</v>
      </c>
      <c r="K13" s="7">
        <f t="shared" si="3"/>
        <v>2.7077986205999998</v>
      </c>
      <c r="L13" s="7">
        <f t="shared" si="4"/>
        <v>10.410606</v>
      </c>
      <c r="M13" s="7">
        <v>1541.93</v>
      </c>
    </row>
    <row r="14" spans="1:13" ht="27.6" x14ac:dyDescent="0.3">
      <c r="A14" s="5" t="s">
        <v>32</v>
      </c>
      <c r="B14" s="5" t="s">
        <v>9</v>
      </c>
      <c r="C14" s="5" t="s">
        <v>33</v>
      </c>
      <c r="D14" s="6" t="s">
        <v>34</v>
      </c>
      <c r="E14" s="5" t="s">
        <v>35</v>
      </c>
      <c r="F14" s="5">
        <v>50</v>
      </c>
      <c r="G14" s="7">
        <v>1.94</v>
      </c>
      <c r="H14" s="7">
        <f t="shared" si="0"/>
        <v>1.435406</v>
      </c>
      <c r="I14" s="7">
        <f t="shared" si="1"/>
        <v>0.50459399999999999</v>
      </c>
      <c r="J14" s="7">
        <f t="shared" si="2"/>
        <v>1.7853579827999999</v>
      </c>
      <c r="K14" s="7">
        <f t="shared" si="3"/>
        <v>0.62761401719999999</v>
      </c>
      <c r="L14" s="7">
        <f t="shared" si="4"/>
        <v>2.4129719999999999</v>
      </c>
      <c r="M14" s="7">
        <v>120.5</v>
      </c>
    </row>
    <row r="15" spans="1:13" x14ac:dyDescent="0.3">
      <c r="A15" s="5" t="s">
        <v>36</v>
      </c>
      <c r="B15" s="5" t="s">
        <v>37</v>
      </c>
      <c r="C15" s="5" t="s">
        <v>38</v>
      </c>
      <c r="D15" s="6" t="s">
        <v>39</v>
      </c>
      <c r="E15" s="5" t="s">
        <v>40</v>
      </c>
      <c r="F15" s="5">
        <v>24</v>
      </c>
      <c r="G15" s="7">
        <v>23.52</v>
      </c>
      <c r="H15" s="7">
        <f t="shared" si="0"/>
        <v>17.402448</v>
      </c>
      <c r="I15" s="7">
        <f t="shared" si="1"/>
        <v>6.1175519999999999</v>
      </c>
      <c r="J15" s="7">
        <f t="shared" si="2"/>
        <v>21.645164822399998</v>
      </c>
      <c r="K15" s="7">
        <f t="shared" si="3"/>
        <v>7.6090111775999993</v>
      </c>
      <c r="L15" s="7">
        <f t="shared" si="4"/>
        <v>29.254175999999998</v>
      </c>
      <c r="M15" s="7">
        <v>702</v>
      </c>
    </row>
    <row r="16" spans="1:13" ht="27.6" x14ac:dyDescent="0.3">
      <c r="A16" s="5" t="s">
        <v>41</v>
      </c>
      <c r="B16" s="5" t="s">
        <v>9</v>
      </c>
      <c r="C16" s="5" t="s">
        <v>42</v>
      </c>
      <c r="D16" s="6" t="s">
        <v>43</v>
      </c>
      <c r="E16" s="5" t="s">
        <v>44</v>
      </c>
      <c r="F16" s="5">
        <v>20</v>
      </c>
      <c r="G16" s="7">
        <v>24.86</v>
      </c>
      <c r="H16" s="7">
        <f t="shared" si="0"/>
        <v>18.393913999999999</v>
      </c>
      <c r="I16" s="7">
        <f t="shared" si="1"/>
        <v>6.4660859999999998</v>
      </c>
      <c r="J16" s="7">
        <f t="shared" si="2"/>
        <v>22.878350233199999</v>
      </c>
      <c r="K16" s="7">
        <f t="shared" si="3"/>
        <v>8.0425177667999996</v>
      </c>
      <c r="L16" s="7">
        <f t="shared" si="4"/>
        <v>30.920867999999999</v>
      </c>
      <c r="M16" s="7">
        <v>618.4</v>
      </c>
    </row>
    <row r="17" spans="1:13" ht="27.6" x14ac:dyDescent="0.3">
      <c r="A17" s="5" t="s">
        <v>216</v>
      </c>
      <c r="B17" s="5" t="s">
        <v>9</v>
      </c>
      <c r="C17" s="5" t="s">
        <v>217</v>
      </c>
      <c r="D17" s="6" t="s">
        <v>218</v>
      </c>
      <c r="E17" s="5" t="s">
        <v>23</v>
      </c>
      <c r="F17" s="5">
        <v>452</v>
      </c>
      <c r="G17" s="7">
        <v>8.1199999999999992</v>
      </c>
      <c r="H17" s="7">
        <f t="shared" si="0"/>
        <v>6.0079879999999992</v>
      </c>
      <c r="I17" s="7">
        <f t="shared" si="1"/>
        <v>2.112012</v>
      </c>
      <c r="J17" s="7">
        <f t="shared" si="2"/>
        <v>7.4727354743999985</v>
      </c>
      <c r="K17" s="7">
        <f t="shared" si="3"/>
        <v>2.6269205256000001</v>
      </c>
      <c r="L17" s="7">
        <f t="shared" si="4"/>
        <v>10.099656</v>
      </c>
      <c r="M17" s="7">
        <v>4565.2</v>
      </c>
    </row>
    <row r="18" spans="1:13" x14ac:dyDescent="0.3">
      <c r="A18" s="5" t="s">
        <v>45</v>
      </c>
      <c r="B18" s="5" t="s">
        <v>9</v>
      </c>
      <c r="C18" s="5"/>
      <c r="D18" s="6" t="s">
        <v>46</v>
      </c>
      <c r="E18" s="51" t="s">
        <v>8</v>
      </c>
      <c r="F18" s="52">
        <v>0</v>
      </c>
      <c r="G18" s="52"/>
      <c r="H18" s="52">
        <f t="shared" si="0"/>
        <v>0</v>
      </c>
      <c r="I18" s="52">
        <f t="shared" si="1"/>
        <v>0</v>
      </c>
      <c r="J18" s="52">
        <f t="shared" si="2"/>
        <v>0</v>
      </c>
      <c r="K18" s="52">
        <f t="shared" si="3"/>
        <v>0</v>
      </c>
      <c r="L18" s="53">
        <f t="shared" si="4"/>
        <v>0</v>
      </c>
      <c r="M18" s="7">
        <f>SUM(M19:M29)</f>
        <v>96053.068047999986</v>
      </c>
    </row>
    <row r="19" spans="1:13" x14ac:dyDescent="0.3">
      <c r="A19" s="5" t="s">
        <v>47</v>
      </c>
      <c r="B19" s="5" t="s">
        <v>9</v>
      </c>
      <c r="C19" s="5" t="s">
        <v>48</v>
      </c>
      <c r="D19" s="6" t="s">
        <v>49</v>
      </c>
      <c r="E19" s="5" t="s">
        <v>23</v>
      </c>
      <c r="F19" s="5">
        <v>452</v>
      </c>
      <c r="G19" s="7">
        <v>11.71</v>
      </c>
      <c r="H19" s="7">
        <f t="shared" si="0"/>
        <v>8.6642290000000006</v>
      </c>
      <c r="I19" s="7">
        <f t="shared" si="1"/>
        <v>3.0457710000000002</v>
      </c>
      <c r="J19" s="7">
        <f t="shared" si="2"/>
        <v>10.7765680302</v>
      </c>
      <c r="K19" s="7">
        <f t="shared" si="3"/>
        <v>3.7883299698000004</v>
      </c>
      <c r="L19" s="7">
        <f t="shared" si="4"/>
        <v>14.564897999999999</v>
      </c>
      <c r="M19" s="7">
        <v>6581.12</v>
      </c>
    </row>
    <row r="20" spans="1:13" ht="41.4" x14ac:dyDescent="0.3">
      <c r="A20" s="5" t="s">
        <v>50</v>
      </c>
      <c r="B20" s="5" t="s">
        <v>9</v>
      </c>
      <c r="C20" s="5" t="s">
        <v>52</v>
      </c>
      <c r="D20" s="6" t="s">
        <v>53</v>
      </c>
      <c r="E20" s="5" t="s">
        <v>23</v>
      </c>
      <c r="F20" s="5">
        <v>452</v>
      </c>
      <c r="G20" s="7">
        <v>57.48</v>
      </c>
      <c r="H20" s="7">
        <f t="shared" si="0"/>
        <v>42.529451999999999</v>
      </c>
      <c r="I20" s="7">
        <f t="shared" si="1"/>
        <v>14.950548</v>
      </c>
      <c r="J20" s="7">
        <f t="shared" si="2"/>
        <v>52.898132397599994</v>
      </c>
      <c r="K20" s="7">
        <f t="shared" si="3"/>
        <v>18.595491602399999</v>
      </c>
      <c r="L20" s="7">
        <f t="shared" si="4"/>
        <v>71.493623999999997</v>
      </c>
      <c r="M20" s="7">
        <f>L20*F20</f>
        <v>32315.118048</v>
      </c>
    </row>
    <row r="21" spans="1:13" ht="55.2" x14ac:dyDescent="0.3">
      <c r="A21" s="5" t="s">
        <v>274</v>
      </c>
      <c r="B21" s="5" t="s">
        <v>9</v>
      </c>
      <c r="C21" s="5" t="s">
        <v>275</v>
      </c>
      <c r="D21" s="6" t="s">
        <v>276</v>
      </c>
      <c r="E21" s="5" t="s">
        <v>23</v>
      </c>
      <c r="F21" s="5">
        <v>452</v>
      </c>
      <c r="G21" s="7">
        <v>48</v>
      </c>
      <c r="H21" s="7">
        <f t="shared" si="0"/>
        <v>35.5152</v>
      </c>
      <c r="I21" s="7">
        <f t="shared" si="1"/>
        <v>12.4848</v>
      </c>
      <c r="J21" s="7">
        <f t="shared" si="2"/>
        <v>44.17380576</v>
      </c>
      <c r="K21" s="7">
        <f t="shared" si="3"/>
        <v>15.52859424</v>
      </c>
      <c r="L21" s="7">
        <f t="shared" si="4"/>
        <v>59.702399999999997</v>
      </c>
      <c r="M21" s="7">
        <v>26984.400000000001</v>
      </c>
    </row>
    <row r="22" spans="1:13" ht="41.4" x14ac:dyDescent="0.3">
      <c r="A22" s="5" t="s">
        <v>277</v>
      </c>
      <c r="B22" s="5" t="s">
        <v>9</v>
      </c>
      <c r="C22" s="5" t="s">
        <v>54</v>
      </c>
      <c r="D22" s="6" t="s">
        <v>55</v>
      </c>
      <c r="E22" s="5" t="s">
        <v>23</v>
      </c>
      <c r="F22" s="5">
        <v>14</v>
      </c>
      <c r="G22" s="7">
        <v>148.16999999999999</v>
      </c>
      <c r="H22" s="7">
        <f t="shared" si="0"/>
        <v>109.63098299999999</v>
      </c>
      <c r="I22" s="7">
        <f t="shared" si="1"/>
        <v>38.539016999999994</v>
      </c>
      <c r="J22" s="7">
        <f t="shared" si="2"/>
        <v>136.35901665539998</v>
      </c>
      <c r="K22" s="7">
        <f t="shared" si="3"/>
        <v>47.93482934459999</v>
      </c>
      <c r="L22" s="7">
        <f t="shared" si="4"/>
        <v>184.29384599999997</v>
      </c>
      <c r="M22" s="7">
        <v>2580.06</v>
      </c>
    </row>
    <row r="23" spans="1:13" ht="27.6" x14ac:dyDescent="0.3">
      <c r="A23" s="5" t="s">
        <v>278</v>
      </c>
      <c r="B23" s="5" t="s">
        <v>9</v>
      </c>
      <c r="C23" s="5" t="s">
        <v>56</v>
      </c>
      <c r="D23" s="6" t="s">
        <v>57</v>
      </c>
      <c r="E23" s="5" t="s">
        <v>23</v>
      </c>
      <c r="F23" s="5">
        <v>26.5</v>
      </c>
      <c r="G23" s="7">
        <v>122.45</v>
      </c>
      <c r="H23" s="7">
        <f t="shared" si="0"/>
        <v>90.600755000000007</v>
      </c>
      <c r="I23" s="7">
        <f t="shared" si="1"/>
        <v>31.849245</v>
      </c>
      <c r="J23" s="7">
        <f t="shared" si="2"/>
        <v>112.689219069</v>
      </c>
      <c r="K23" s="7">
        <f t="shared" si="3"/>
        <v>39.614090931</v>
      </c>
      <c r="L23" s="7">
        <f t="shared" si="4"/>
        <v>152.30331000000001</v>
      </c>
      <c r="M23" s="7">
        <v>4035.95</v>
      </c>
    </row>
    <row r="24" spans="1:13" ht="41.4" x14ac:dyDescent="0.3">
      <c r="A24" s="5" t="s">
        <v>279</v>
      </c>
      <c r="B24" s="5" t="s">
        <v>9</v>
      </c>
      <c r="C24" s="5" t="s">
        <v>58</v>
      </c>
      <c r="D24" s="6" t="s">
        <v>59</v>
      </c>
      <c r="E24" s="5" t="s">
        <v>60</v>
      </c>
      <c r="F24" s="5">
        <v>47.7</v>
      </c>
      <c r="G24" s="7">
        <v>12.81</v>
      </c>
      <c r="H24" s="7">
        <f t="shared" si="0"/>
        <v>9.4781189999999995</v>
      </c>
      <c r="I24" s="7">
        <f t="shared" si="1"/>
        <v>3.3318810000000001</v>
      </c>
      <c r="J24" s="7">
        <f t="shared" si="2"/>
        <v>11.7888844122</v>
      </c>
      <c r="K24" s="7">
        <f t="shared" si="3"/>
        <v>4.1441935878000002</v>
      </c>
      <c r="L24" s="7">
        <f t="shared" si="4"/>
        <v>15.933078</v>
      </c>
      <c r="M24" s="7">
        <v>759.86</v>
      </c>
    </row>
    <row r="25" spans="1:13" ht="41.4" x14ac:dyDescent="0.3">
      <c r="A25" s="5" t="s">
        <v>280</v>
      </c>
      <c r="B25" s="5" t="s">
        <v>9</v>
      </c>
      <c r="C25" s="5" t="s">
        <v>61</v>
      </c>
      <c r="D25" s="6" t="s">
        <v>62</v>
      </c>
      <c r="E25" s="5" t="s">
        <v>60</v>
      </c>
      <c r="F25" s="5">
        <v>36.28</v>
      </c>
      <c r="G25" s="7">
        <v>14.43</v>
      </c>
      <c r="H25" s="7">
        <f t="shared" si="0"/>
        <v>10.676757</v>
      </c>
      <c r="I25" s="7">
        <f t="shared" si="1"/>
        <v>3.7532429999999999</v>
      </c>
      <c r="J25" s="7">
        <f t="shared" si="2"/>
        <v>13.279750356600001</v>
      </c>
      <c r="K25" s="7">
        <f t="shared" si="3"/>
        <v>4.6682836433999997</v>
      </c>
      <c r="L25" s="7">
        <f t="shared" si="4"/>
        <v>17.948034</v>
      </c>
      <c r="M25" s="7">
        <v>651.23</v>
      </c>
    </row>
    <row r="26" spans="1:13" ht="41.4" x14ac:dyDescent="0.3">
      <c r="A26" s="5" t="s">
        <v>281</v>
      </c>
      <c r="B26" s="5" t="s">
        <v>9</v>
      </c>
      <c r="C26" s="5" t="s">
        <v>63</v>
      </c>
      <c r="D26" s="6" t="s">
        <v>64</v>
      </c>
      <c r="E26" s="5" t="s">
        <v>65</v>
      </c>
      <c r="F26" s="5">
        <v>1.33</v>
      </c>
      <c r="G26" s="7">
        <v>990.17</v>
      </c>
      <c r="H26" s="7">
        <f t="shared" si="0"/>
        <v>732.62678299999993</v>
      </c>
      <c r="I26" s="7">
        <f t="shared" si="1"/>
        <v>257.54321699999997</v>
      </c>
      <c r="J26" s="7">
        <f t="shared" si="2"/>
        <v>911.24119269539995</v>
      </c>
      <c r="K26" s="7">
        <f t="shared" si="3"/>
        <v>320.33225330459993</v>
      </c>
      <c r="L26" s="7">
        <f t="shared" si="4"/>
        <v>1231.5734459999999</v>
      </c>
      <c r="M26" s="7">
        <v>1637.99</v>
      </c>
    </row>
    <row r="27" spans="1:13" ht="27.6" x14ac:dyDescent="0.3">
      <c r="A27" s="5" t="s">
        <v>282</v>
      </c>
      <c r="B27" s="5" t="s">
        <v>25</v>
      </c>
      <c r="C27" s="5" t="s">
        <v>66</v>
      </c>
      <c r="D27" s="6" t="s">
        <v>285</v>
      </c>
      <c r="E27" s="5" t="s">
        <v>67</v>
      </c>
      <c r="F27" s="5">
        <v>54</v>
      </c>
      <c r="G27" s="7">
        <v>73.17</v>
      </c>
      <c r="H27" s="7">
        <f t="shared" si="0"/>
        <v>54.138483000000001</v>
      </c>
      <c r="I27" s="7">
        <f t="shared" si="1"/>
        <v>19.031517000000001</v>
      </c>
      <c r="J27" s="7">
        <f t="shared" si="2"/>
        <v>67.337445155400005</v>
      </c>
      <c r="K27" s="7">
        <f t="shared" si="3"/>
        <v>23.671400844600001</v>
      </c>
      <c r="L27" s="7">
        <f t="shared" si="4"/>
        <v>91.008846000000005</v>
      </c>
      <c r="M27" s="7">
        <v>4914.54</v>
      </c>
    </row>
    <row r="28" spans="1:13" x14ac:dyDescent="0.3">
      <c r="A28" s="5" t="s">
        <v>283</v>
      </c>
      <c r="B28" s="5" t="s">
        <v>9</v>
      </c>
      <c r="C28" s="5" t="s">
        <v>68</v>
      </c>
      <c r="D28" s="6" t="s">
        <v>69</v>
      </c>
      <c r="E28" s="5" t="s">
        <v>44</v>
      </c>
      <c r="F28" s="5">
        <v>54</v>
      </c>
      <c r="G28" s="7">
        <v>45.81</v>
      </c>
      <c r="H28" s="7">
        <f t="shared" si="0"/>
        <v>33.894818999999998</v>
      </c>
      <c r="I28" s="7">
        <f t="shared" si="1"/>
        <v>11.915181</v>
      </c>
      <c r="J28" s="7">
        <f t="shared" si="2"/>
        <v>42.158375872199997</v>
      </c>
      <c r="K28" s="7">
        <f t="shared" si="3"/>
        <v>14.8201021278</v>
      </c>
      <c r="L28" s="7">
        <f t="shared" si="4"/>
        <v>56.978477999999996</v>
      </c>
      <c r="M28" s="7">
        <v>3076.92</v>
      </c>
    </row>
    <row r="29" spans="1:13" x14ac:dyDescent="0.3">
      <c r="A29" s="5" t="s">
        <v>284</v>
      </c>
      <c r="B29" s="5" t="s">
        <v>25</v>
      </c>
      <c r="C29" s="5" t="s">
        <v>286</v>
      </c>
      <c r="D29" s="6" t="s">
        <v>287</v>
      </c>
      <c r="E29" s="5" t="s">
        <v>28</v>
      </c>
      <c r="F29" s="5">
        <v>452</v>
      </c>
      <c r="G29" s="7">
        <v>22.26</v>
      </c>
      <c r="H29" s="7">
        <f t="shared" si="0"/>
        <v>16.470174</v>
      </c>
      <c r="I29" s="7">
        <f t="shared" si="1"/>
        <v>5.7898260000000006</v>
      </c>
      <c r="J29" s="7">
        <f t="shared" si="2"/>
        <v>20.485602421199999</v>
      </c>
      <c r="K29" s="7">
        <f t="shared" si="3"/>
        <v>7.201385578800001</v>
      </c>
      <c r="L29" s="7">
        <f t="shared" si="4"/>
        <v>27.686987999999999</v>
      </c>
      <c r="M29" s="7">
        <v>12515.88</v>
      </c>
    </row>
    <row r="30" spans="1:13" x14ac:dyDescent="0.3">
      <c r="A30" s="5" t="s">
        <v>70</v>
      </c>
      <c r="B30" s="5" t="s">
        <v>9</v>
      </c>
      <c r="C30" s="5"/>
      <c r="D30" s="6" t="s">
        <v>71</v>
      </c>
      <c r="E30" s="51" t="s">
        <v>8</v>
      </c>
      <c r="F30" s="52">
        <v>0</v>
      </c>
      <c r="G30" s="52"/>
      <c r="H30" s="52">
        <f t="shared" si="0"/>
        <v>0</v>
      </c>
      <c r="I30" s="52">
        <f t="shared" si="1"/>
        <v>0</v>
      </c>
      <c r="J30" s="52">
        <f t="shared" si="2"/>
        <v>0</v>
      </c>
      <c r="K30" s="52">
        <f t="shared" si="3"/>
        <v>0</v>
      </c>
      <c r="L30" s="53">
        <f t="shared" si="4"/>
        <v>0</v>
      </c>
      <c r="M30" s="7">
        <f>SUM(M31:M40)</f>
        <v>75598.430000000008</v>
      </c>
    </row>
    <row r="31" spans="1:13" x14ac:dyDescent="0.3">
      <c r="A31" s="5" t="s">
        <v>72</v>
      </c>
      <c r="B31" s="5" t="s">
        <v>25</v>
      </c>
      <c r="C31" s="5" t="s">
        <v>73</v>
      </c>
      <c r="D31" s="6" t="s">
        <v>74</v>
      </c>
      <c r="E31" s="5" t="s">
        <v>28</v>
      </c>
      <c r="F31" s="5">
        <v>720.76</v>
      </c>
      <c r="G31" s="7">
        <v>2.11</v>
      </c>
      <c r="H31" s="7">
        <f t="shared" si="0"/>
        <v>1.5611889999999999</v>
      </c>
      <c r="I31" s="7">
        <f t="shared" si="1"/>
        <v>0.54881099999999994</v>
      </c>
      <c r="J31" s="7">
        <f t="shared" si="2"/>
        <v>1.9418068782</v>
      </c>
      <c r="K31" s="7">
        <f t="shared" si="3"/>
        <v>0.68261112179999994</v>
      </c>
      <c r="L31" s="7">
        <f t="shared" si="4"/>
        <v>2.6244179999999999</v>
      </c>
      <c r="M31" s="7">
        <v>1888.39</v>
      </c>
    </row>
    <row r="32" spans="1:13" ht="27.6" x14ac:dyDescent="0.3">
      <c r="A32" s="5" t="s">
        <v>75</v>
      </c>
      <c r="B32" s="5" t="s">
        <v>25</v>
      </c>
      <c r="C32" s="5" t="s">
        <v>76</v>
      </c>
      <c r="D32" s="6" t="s">
        <v>77</v>
      </c>
      <c r="E32" s="5" t="s">
        <v>28</v>
      </c>
      <c r="F32" s="5">
        <v>645.52</v>
      </c>
      <c r="G32" s="7">
        <v>23.39</v>
      </c>
      <c r="H32" s="7">
        <f t="shared" si="0"/>
        <v>17.306260999999999</v>
      </c>
      <c r="I32" s="7">
        <f t="shared" si="1"/>
        <v>6.0837390000000005</v>
      </c>
      <c r="J32" s="7">
        <f t="shared" si="2"/>
        <v>21.5255274318</v>
      </c>
      <c r="K32" s="7">
        <f t="shared" si="3"/>
        <v>7.5669545682000008</v>
      </c>
      <c r="L32" s="7">
        <f t="shared" si="4"/>
        <v>29.092482</v>
      </c>
      <c r="M32" s="7">
        <v>18778.18</v>
      </c>
    </row>
    <row r="33" spans="1:13" ht="41.4" x14ac:dyDescent="0.3">
      <c r="A33" s="5" t="s">
        <v>78</v>
      </c>
      <c r="B33" s="5" t="s">
        <v>9</v>
      </c>
      <c r="C33" s="5" t="s">
        <v>79</v>
      </c>
      <c r="D33" s="6" t="s">
        <v>80</v>
      </c>
      <c r="E33" s="5" t="s">
        <v>23</v>
      </c>
      <c r="F33" s="5">
        <v>530.45000000000005</v>
      </c>
      <c r="G33" s="7">
        <v>4.72</v>
      </c>
      <c r="H33" s="7">
        <f t="shared" si="0"/>
        <v>3.4923279999999997</v>
      </c>
      <c r="I33" s="7">
        <f t="shared" si="1"/>
        <v>1.2276719999999999</v>
      </c>
      <c r="J33" s="7">
        <f t="shared" si="2"/>
        <v>4.3437575663999999</v>
      </c>
      <c r="K33" s="7">
        <f t="shared" si="3"/>
        <v>1.5269784335999999</v>
      </c>
      <c r="L33" s="7">
        <f t="shared" si="4"/>
        <v>5.870736</v>
      </c>
      <c r="M33" s="7">
        <v>3113.74</v>
      </c>
    </row>
    <row r="34" spans="1:13" ht="55.2" x14ac:dyDescent="0.3">
      <c r="A34" s="5" t="s">
        <v>81</v>
      </c>
      <c r="B34" s="5" t="s">
        <v>9</v>
      </c>
      <c r="C34" s="5" t="s">
        <v>82</v>
      </c>
      <c r="D34" s="6" t="s">
        <v>83</v>
      </c>
      <c r="E34" s="5" t="s">
        <v>23</v>
      </c>
      <c r="F34" s="5">
        <v>393.24</v>
      </c>
      <c r="G34" s="7">
        <v>56.04</v>
      </c>
      <c r="H34" s="7">
        <f t="shared" si="0"/>
        <v>41.463996000000002</v>
      </c>
      <c r="I34" s="7">
        <f t="shared" si="1"/>
        <v>14.576003999999999</v>
      </c>
      <c r="J34" s="7">
        <f t="shared" si="2"/>
        <v>51.572918224800006</v>
      </c>
      <c r="K34" s="7">
        <f t="shared" si="3"/>
        <v>18.129633775199999</v>
      </c>
      <c r="L34" s="7">
        <f t="shared" si="4"/>
        <v>69.702551999999997</v>
      </c>
      <c r="M34" s="7">
        <v>27408.83</v>
      </c>
    </row>
    <row r="35" spans="1:13" ht="41.4" x14ac:dyDescent="0.3">
      <c r="A35" s="5" t="s">
        <v>84</v>
      </c>
      <c r="B35" s="5" t="s">
        <v>9</v>
      </c>
      <c r="C35" s="5" t="s">
        <v>288</v>
      </c>
      <c r="D35" s="6" t="s">
        <v>289</v>
      </c>
      <c r="E35" s="5" t="s">
        <v>23</v>
      </c>
      <c r="F35" s="5">
        <v>137.21</v>
      </c>
      <c r="G35" s="7">
        <v>37</v>
      </c>
      <c r="H35" s="7">
        <f t="shared" si="0"/>
        <v>27.376300000000001</v>
      </c>
      <c r="I35" s="7">
        <f t="shared" si="1"/>
        <v>9.6236999999999995</v>
      </c>
      <c r="J35" s="7">
        <f t="shared" si="2"/>
        <v>34.050641939999998</v>
      </c>
      <c r="K35" s="7">
        <f t="shared" si="3"/>
        <v>11.96995806</v>
      </c>
      <c r="L35" s="7">
        <f t="shared" si="4"/>
        <v>46.020600000000002</v>
      </c>
      <c r="M35" s="7">
        <v>6314.4</v>
      </c>
    </row>
    <row r="36" spans="1:13" ht="27.6" x14ac:dyDescent="0.3">
      <c r="A36" s="5" t="s">
        <v>87</v>
      </c>
      <c r="B36" s="5" t="s">
        <v>9</v>
      </c>
      <c r="C36" s="5" t="s">
        <v>85</v>
      </c>
      <c r="D36" s="6" t="s">
        <v>86</v>
      </c>
      <c r="E36" s="5" t="s">
        <v>23</v>
      </c>
      <c r="F36" s="5">
        <v>470.21</v>
      </c>
      <c r="G36" s="7">
        <v>3.75</v>
      </c>
      <c r="H36" s="7">
        <f t="shared" si="0"/>
        <v>2.7746249999999999</v>
      </c>
      <c r="I36" s="7">
        <f t="shared" si="1"/>
        <v>0.97537499999999999</v>
      </c>
      <c r="J36" s="7">
        <f t="shared" si="2"/>
        <v>3.4510785749999999</v>
      </c>
      <c r="K36" s="7">
        <f t="shared" si="3"/>
        <v>1.2131714250000001</v>
      </c>
      <c r="L36" s="7">
        <f t="shared" si="4"/>
        <v>4.66425</v>
      </c>
      <c r="M36" s="7">
        <v>2191.1799999999998</v>
      </c>
    </row>
    <row r="37" spans="1:13" ht="27.6" x14ac:dyDescent="0.3">
      <c r="A37" s="5" t="s">
        <v>90</v>
      </c>
      <c r="B37" s="5" t="s">
        <v>9</v>
      </c>
      <c r="C37" s="5" t="s">
        <v>88</v>
      </c>
      <c r="D37" s="6" t="s">
        <v>89</v>
      </c>
      <c r="E37" s="5" t="s">
        <v>23</v>
      </c>
      <c r="F37" s="5">
        <v>470.21</v>
      </c>
      <c r="G37" s="7">
        <v>13.83</v>
      </c>
      <c r="H37" s="7">
        <f t="shared" si="0"/>
        <v>10.232817000000001</v>
      </c>
      <c r="I37" s="7">
        <f t="shared" si="1"/>
        <v>3.5971829999999998</v>
      </c>
      <c r="J37" s="7">
        <f t="shared" si="2"/>
        <v>12.727577784600001</v>
      </c>
      <c r="K37" s="7">
        <f t="shared" si="3"/>
        <v>4.4741762154</v>
      </c>
      <c r="L37" s="7">
        <f t="shared" si="4"/>
        <v>17.201754000000001</v>
      </c>
      <c r="M37" s="7">
        <v>8087.61</v>
      </c>
    </row>
    <row r="38" spans="1:13" ht="27.6" x14ac:dyDescent="0.3">
      <c r="A38" s="5" t="s">
        <v>93</v>
      </c>
      <c r="B38" s="5" t="s">
        <v>9</v>
      </c>
      <c r="C38" s="5" t="s">
        <v>91</v>
      </c>
      <c r="D38" s="6" t="s">
        <v>92</v>
      </c>
      <c r="E38" s="5" t="s">
        <v>44</v>
      </c>
      <c r="F38" s="5">
        <v>3</v>
      </c>
      <c r="G38" s="7">
        <v>31.09</v>
      </c>
      <c r="H38" s="7">
        <f t="shared" si="0"/>
        <v>23.003491</v>
      </c>
      <c r="I38" s="7">
        <f t="shared" si="1"/>
        <v>8.0865089999999995</v>
      </c>
      <c r="J38" s="7">
        <f t="shared" si="2"/>
        <v>28.611742105800001</v>
      </c>
      <c r="K38" s="7">
        <f t="shared" si="3"/>
        <v>10.0579998942</v>
      </c>
      <c r="L38" s="7">
        <f t="shared" si="4"/>
        <v>38.669741999999999</v>
      </c>
      <c r="M38" s="7">
        <v>116.01</v>
      </c>
    </row>
    <row r="39" spans="1:13" ht="55.2" x14ac:dyDescent="0.3">
      <c r="A39" s="5" t="s">
        <v>97</v>
      </c>
      <c r="B39" s="5" t="s">
        <v>37</v>
      </c>
      <c r="C39" s="5" t="s">
        <v>94</v>
      </c>
      <c r="D39" s="6" t="s">
        <v>95</v>
      </c>
      <c r="E39" s="5" t="s">
        <v>96</v>
      </c>
      <c r="F39" s="5">
        <v>36</v>
      </c>
      <c r="G39" s="7">
        <v>25</v>
      </c>
      <c r="H39" s="7">
        <f t="shared" si="0"/>
        <v>18.497499999999999</v>
      </c>
      <c r="I39" s="7">
        <f t="shared" si="1"/>
        <v>6.5024999999999995</v>
      </c>
      <c r="J39" s="7">
        <f t="shared" si="2"/>
        <v>23.0071905</v>
      </c>
      <c r="K39" s="7">
        <f t="shared" si="3"/>
        <v>8.0878094999999988</v>
      </c>
      <c r="L39" s="7">
        <f t="shared" si="4"/>
        <v>31.094999999999999</v>
      </c>
      <c r="M39" s="7">
        <v>1119.5999999999999</v>
      </c>
    </row>
    <row r="40" spans="1:13" ht="41.4" x14ac:dyDescent="0.3">
      <c r="A40" s="5" t="s">
        <v>290</v>
      </c>
      <c r="B40" s="5" t="s">
        <v>9</v>
      </c>
      <c r="C40" s="5" t="s">
        <v>98</v>
      </c>
      <c r="D40" s="6" t="s">
        <v>99</v>
      </c>
      <c r="E40" s="5" t="s">
        <v>23</v>
      </c>
      <c r="F40" s="5">
        <v>75.239999999999995</v>
      </c>
      <c r="G40" s="7">
        <v>70.319999999999993</v>
      </c>
      <c r="H40" s="7">
        <f t="shared" si="0"/>
        <v>52.029767999999997</v>
      </c>
      <c r="I40" s="7">
        <f t="shared" si="1"/>
        <v>18.290232</v>
      </c>
      <c r="J40" s="7">
        <f t="shared" si="2"/>
        <v>64.714625438399992</v>
      </c>
      <c r="K40" s="7">
        <f t="shared" si="3"/>
        <v>22.749390561599999</v>
      </c>
      <c r="L40" s="7">
        <f t="shared" si="4"/>
        <v>87.464015999999987</v>
      </c>
      <c r="M40" s="7">
        <v>6580.49</v>
      </c>
    </row>
    <row r="41" spans="1:13" x14ac:dyDescent="0.3">
      <c r="A41" s="5" t="s">
        <v>100</v>
      </c>
      <c r="B41" s="5" t="s">
        <v>9</v>
      </c>
      <c r="C41" s="5"/>
      <c r="D41" s="6" t="s">
        <v>101</v>
      </c>
      <c r="E41" s="51" t="s">
        <v>8</v>
      </c>
      <c r="F41" s="52">
        <v>0</v>
      </c>
      <c r="G41" s="52"/>
      <c r="H41" s="52">
        <f t="shared" si="0"/>
        <v>0</v>
      </c>
      <c r="I41" s="52">
        <f t="shared" si="1"/>
        <v>0</v>
      </c>
      <c r="J41" s="52">
        <f t="shared" si="2"/>
        <v>0</v>
      </c>
      <c r="K41" s="52">
        <f t="shared" si="3"/>
        <v>0</v>
      </c>
      <c r="L41" s="53">
        <f t="shared" si="4"/>
        <v>0</v>
      </c>
      <c r="M41" s="7">
        <f>SUM(M42:M43)</f>
        <v>14771.88</v>
      </c>
    </row>
    <row r="42" spans="1:13" x14ac:dyDescent="0.3">
      <c r="A42" s="5" t="s">
        <v>102</v>
      </c>
      <c r="B42" s="5" t="s">
        <v>25</v>
      </c>
      <c r="C42" s="5" t="s">
        <v>220</v>
      </c>
      <c r="D42" s="6" t="s">
        <v>291</v>
      </c>
      <c r="E42" s="5" t="s">
        <v>28</v>
      </c>
      <c r="F42" s="5">
        <v>106.12</v>
      </c>
      <c r="G42" s="7">
        <v>78.41</v>
      </c>
      <c r="H42" s="7">
        <f t="shared" si="0"/>
        <v>58.015558999999996</v>
      </c>
      <c r="I42" s="7">
        <f t="shared" si="1"/>
        <v>20.394441</v>
      </c>
      <c r="J42" s="7">
        <f t="shared" si="2"/>
        <v>72.159752284199996</v>
      </c>
      <c r="K42" s="7">
        <f t="shared" si="3"/>
        <v>25.366605715799999</v>
      </c>
      <c r="L42" s="7">
        <f t="shared" si="4"/>
        <v>97.526357999999988</v>
      </c>
      <c r="M42" s="7">
        <v>10349.879999999999</v>
      </c>
    </row>
    <row r="43" spans="1:13" ht="27.6" x14ac:dyDescent="0.3">
      <c r="A43" s="5" t="s">
        <v>103</v>
      </c>
      <c r="B43" s="5" t="s">
        <v>9</v>
      </c>
      <c r="C43" s="5" t="s">
        <v>104</v>
      </c>
      <c r="D43" s="6" t="s">
        <v>105</v>
      </c>
      <c r="E43" s="5" t="s">
        <v>44</v>
      </c>
      <c r="F43" s="5">
        <v>220</v>
      </c>
      <c r="G43" s="7">
        <v>16.16</v>
      </c>
      <c r="H43" s="7">
        <f t="shared" si="0"/>
        <v>11.956784000000001</v>
      </c>
      <c r="I43" s="7">
        <f t="shared" si="1"/>
        <v>4.2032160000000003</v>
      </c>
      <c r="J43" s="7">
        <f t="shared" si="2"/>
        <v>14.8718479392</v>
      </c>
      <c r="K43" s="7">
        <f t="shared" si="3"/>
        <v>5.2279600608000001</v>
      </c>
      <c r="L43" s="7">
        <f t="shared" si="4"/>
        <v>20.099807999999999</v>
      </c>
      <c r="M43" s="7">
        <v>4422</v>
      </c>
    </row>
    <row r="44" spans="1:13" x14ac:dyDescent="0.3">
      <c r="A44" s="5" t="s">
        <v>106</v>
      </c>
      <c r="B44" s="5" t="s">
        <v>9</v>
      </c>
      <c r="C44" s="5"/>
      <c r="D44" s="6" t="s">
        <v>107</v>
      </c>
      <c r="E44" s="51" t="s">
        <v>8</v>
      </c>
      <c r="F44" s="52">
        <v>0</v>
      </c>
      <c r="G44" s="52"/>
      <c r="H44" s="52">
        <f t="shared" si="0"/>
        <v>0</v>
      </c>
      <c r="I44" s="52">
        <f t="shared" si="1"/>
        <v>0</v>
      </c>
      <c r="J44" s="52">
        <f t="shared" si="2"/>
        <v>0</v>
      </c>
      <c r="K44" s="52">
        <f t="shared" si="3"/>
        <v>0</v>
      </c>
      <c r="L44" s="53">
        <f t="shared" si="4"/>
        <v>0</v>
      </c>
      <c r="M44" s="7">
        <f>SUM(M45:M46)</f>
        <v>46099.56</v>
      </c>
    </row>
    <row r="45" spans="1:13" ht="27.6" x14ac:dyDescent="0.3">
      <c r="A45" s="5" t="s">
        <v>108</v>
      </c>
      <c r="B45" s="5" t="s">
        <v>9</v>
      </c>
      <c r="C45" s="5" t="s">
        <v>109</v>
      </c>
      <c r="D45" s="6" t="s">
        <v>110</v>
      </c>
      <c r="E45" s="5" t="s">
        <v>23</v>
      </c>
      <c r="F45" s="5">
        <v>389</v>
      </c>
      <c r="G45" s="7">
        <v>82.95</v>
      </c>
      <c r="H45" s="7">
        <f t="shared" si="0"/>
        <v>61.374704999999999</v>
      </c>
      <c r="I45" s="7">
        <f t="shared" si="1"/>
        <v>21.575295000000001</v>
      </c>
      <c r="J45" s="7">
        <f t="shared" si="2"/>
        <v>76.337858079</v>
      </c>
      <c r="K45" s="7">
        <f t="shared" si="3"/>
        <v>26.835351921000001</v>
      </c>
      <c r="L45" s="7">
        <f t="shared" si="4"/>
        <v>103.17321</v>
      </c>
      <c r="M45" s="7">
        <v>40133.129999999997</v>
      </c>
    </row>
    <row r="46" spans="1:13" ht="27.6" x14ac:dyDescent="0.3">
      <c r="A46" s="5" t="s">
        <v>111</v>
      </c>
      <c r="B46" s="5" t="s">
        <v>9</v>
      </c>
      <c r="C46" s="5" t="s">
        <v>112</v>
      </c>
      <c r="D46" s="6" t="s">
        <v>113</v>
      </c>
      <c r="E46" s="5" t="s">
        <v>44</v>
      </c>
      <c r="F46" s="5">
        <v>318.04000000000002</v>
      </c>
      <c r="G46" s="7">
        <v>15.08</v>
      </c>
      <c r="H46" s="7">
        <f t="shared" si="0"/>
        <v>11.157692000000001</v>
      </c>
      <c r="I46" s="7">
        <f t="shared" si="1"/>
        <v>3.9223080000000001</v>
      </c>
      <c r="J46" s="7">
        <f t="shared" si="2"/>
        <v>13.8779373096</v>
      </c>
      <c r="K46" s="7">
        <f t="shared" si="3"/>
        <v>4.8785666904000005</v>
      </c>
      <c r="L46" s="7">
        <f t="shared" si="4"/>
        <v>18.756504</v>
      </c>
      <c r="M46" s="7">
        <v>5966.43</v>
      </c>
    </row>
    <row r="47" spans="1:13" x14ac:dyDescent="0.3">
      <c r="A47" s="5" t="s">
        <v>114</v>
      </c>
      <c r="B47" s="5" t="s">
        <v>9</v>
      </c>
      <c r="C47" s="5"/>
      <c r="D47" s="6" t="s">
        <v>115</v>
      </c>
      <c r="E47" s="51" t="s">
        <v>8</v>
      </c>
      <c r="F47" s="52">
        <v>0</v>
      </c>
      <c r="G47" s="52"/>
      <c r="H47" s="52">
        <f t="shared" si="0"/>
        <v>0</v>
      </c>
      <c r="I47" s="52">
        <f t="shared" si="1"/>
        <v>0</v>
      </c>
      <c r="J47" s="52">
        <f t="shared" si="2"/>
        <v>0</v>
      </c>
      <c r="K47" s="52">
        <f t="shared" si="3"/>
        <v>0</v>
      </c>
      <c r="L47" s="53">
        <f t="shared" si="4"/>
        <v>0</v>
      </c>
      <c r="M47" s="7">
        <v>35319.08</v>
      </c>
    </row>
    <row r="48" spans="1:13" ht="27.6" x14ac:dyDescent="0.3">
      <c r="A48" s="5" t="s">
        <v>116</v>
      </c>
      <c r="B48" s="5" t="s">
        <v>9</v>
      </c>
      <c r="C48" s="5" t="s">
        <v>117</v>
      </c>
      <c r="D48" s="6" t="s">
        <v>118</v>
      </c>
      <c r="E48" s="5" t="s">
        <v>35</v>
      </c>
      <c r="F48" s="5">
        <v>5</v>
      </c>
      <c r="G48" s="7">
        <v>52.24</v>
      </c>
      <c r="H48" s="7">
        <f t="shared" si="0"/>
        <v>38.652376000000004</v>
      </c>
      <c r="I48" s="7">
        <f t="shared" si="1"/>
        <v>13.587624</v>
      </c>
      <c r="J48" s="7">
        <f t="shared" si="2"/>
        <v>48.075825268800003</v>
      </c>
      <c r="K48" s="7">
        <f t="shared" si="3"/>
        <v>16.900286731199998</v>
      </c>
      <c r="L48" s="7">
        <f t="shared" si="4"/>
        <v>64.976112000000001</v>
      </c>
      <c r="M48" s="7">
        <v>324.89999999999998</v>
      </c>
    </row>
    <row r="49" spans="1:13" ht="27.6" x14ac:dyDescent="0.3">
      <c r="A49" s="5" t="s">
        <v>119</v>
      </c>
      <c r="B49" s="5" t="s">
        <v>9</v>
      </c>
      <c r="C49" s="5" t="s">
        <v>120</v>
      </c>
      <c r="D49" s="6" t="s">
        <v>121</v>
      </c>
      <c r="E49" s="5" t="s">
        <v>35</v>
      </c>
      <c r="F49" s="5">
        <v>5</v>
      </c>
      <c r="G49" s="7">
        <v>53.8</v>
      </c>
      <c r="H49" s="7">
        <f t="shared" si="0"/>
        <v>39.806619999999995</v>
      </c>
      <c r="I49" s="7">
        <f t="shared" si="1"/>
        <v>13.993379999999998</v>
      </c>
      <c r="J49" s="7">
        <f t="shared" si="2"/>
        <v>49.511473955999996</v>
      </c>
      <c r="K49" s="7">
        <f t="shared" si="3"/>
        <v>17.404966043999998</v>
      </c>
      <c r="L49" s="7">
        <f t="shared" si="4"/>
        <v>66.916439999999994</v>
      </c>
      <c r="M49" s="7">
        <v>334.6</v>
      </c>
    </row>
    <row r="50" spans="1:13" ht="41.4" x14ac:dyDescent="0.3">
      <c r="A50" s="5" t="s">
        <v>122</v>
      </c>
      <c r="B50" s="5" t="s">
        <v>9</v>
      </c>
      <c r="C50" s="5" t="s">
        <v>123</v>
      </c>
      <c r="D50" s="6" t="s">
        <v>124</v>
      </c>
      <c r="E50" s="5" t="s">
        <v>44</v>
      </c>
      <c r="F50" s="5">
        <v>490</v>
      </c>
      <c r="G50" s="7">
        <v>4.2699999999999996</v>
      </c>
      <c r="H50" s="7">
        <f t="shared" si="0"/>
        <v>3.1593729999999995</v>
      </c>
      <c r="I50" s="7">
        <f t="shared" si="1"/>
        <v>1.1106269999999998</v>
      </c>
      <c r="J50" s="7">
        <f t="shared" si="2"/>
        <v>3.9296281373999995</v>
      </c>
      <c r="K50" s="7">
        <f t="shared" si="3"/>
        <v>1.3813978625999996</v>
      </c>
      <c r="L50" s="7">
        <f t="shared" si="4"/>
        <v>5.3110259999999991</v>
      </c>
      <c r="M50" s="7">
        <v>2601.9</v>
      </c>
    </row>
    <row r="51" spans="1:13" ht="27.6" x14ac:dyDescent="0.3">
      <c r="A51" s="5" t="s">
        <v>125</v>
      </c>
      <c r="B51" s="5" t="s">
        <v>9</v>
      </c>
      <c r="C51" s="5" t="s">
        <v>126</v>
      </c>
      <c r="D51" s="6" t="s">
        <v>127</v>
      </c>
      <c r="E51" s="5" t="s">
        <v>35</v>
      </c>
      <c r="F51" s="5">
        <v>5</v>
      </c>
      <c r="G51" s="7">
        <v>4726.8</v>
      </c>
      <c r="H51" s="7">
        <f t="shared" si="0"/>
        <v>3497.35932</v>
      </c>
      <c r="I51" s="7">
        <f t="shared" si="1"/>
        <v>1229.4406799999999</v>
      </c>
      <c r="J51" s="7">
        <f t="shared" si="2"/>
        <v>4350.0155222160001</v>
      </c>
      <c r="K51" s="7">
        <f t="shared" si="3"/>
        <v>1529.1783177839998</v>
      </c>
      <c r="L51" s="7">
        <f t="shared" si="4"/>
        <v>5879.1938399999999</v>
      </c>
      <c r="M51" s="7">
        <v>29395.95</v>
      </c>
    </row>
    <row r="52" spans="1:13" ht="27.6" x14ac:dyDescent="0.3">
      <c r="A52" s="5" t="s">
        <v>128</v>
      </c>
      <c r="B52" s="5" t="s">
        <v>9</v>
      </c>
      <c r="C52" s="5" t="s">
        <v>129</v>
      </c>
      <c r="D52" s="6" t="s">
        <v>292</v>
      </c>
      <c r="E52" s="5" t="s">
        <v>44</v>
      </c>
      <c r="F52" s="5">
        <v>40</v>
      </c>
      <c r="G52" s="7">
        <v>22.29</v>
      </c>
      <c r="H52" s="7">
        <f t="shared" si="0"/>
        <v>16.492370999999999</v>
      </c>
      <c r="I52" s="7">
        <f t="shared" si="1"/>
        <v>5.7976289999999997</v>
      </c>
      <c r="J52" s="7">
        <f t="shared" si="2"/>
        <v>20.513211049799999</v>
      </c>
      <c r="K52" s="7">
        <f t="shared" si="3"/>
        <v>7.2110909501999991</v>
      </c>
      <c r="L52" s="7">
        <f t="shared" si="4"/>
        <v>27.724301999999998</v>
      </c>
      <c r="M52" s="7">
        <v>1108.8</v>
      </c>
    </row>
    <row r="53" spans="1:13" ht="41.4" x14ac:dyDescent="0.3">
      <c r="A53" s="5" t="s">
        <v>130</v>
      </c>
      <c r="B53" s="5" t="s">
        <v>9</v>
      </c>
      <c r="C53" s="5" t="s">
        <v>131</v>
      </c>
      <c r="D53" s="6" t="s">
        <v>132</v>
      </c>
      <c r="E53" s="5" t="s">
        <v>35</v>
      </c>
      <c r="F53" s="5">
        <v>1</v>
      </c>
      <c r="G53" s="7">
        <v>77.83</v>
      </c>
      <c r="H53" s="7">
        <f t="shared" si="0"/>
        <v>57.586416999999997</v>
      </c>
      <c r="I53" s="7">
        <f t="shared" si="1"/>
        <v>20.243583000000001</v>
      </c>
      <c r="J53" s="7">
        <f t="shared" si="2"/>
        <v>71.625985464599992</v>
      </c>
      <c r="K53" s="7">
        <f t="shared" si="3"/>
        <v>25.178968535400003</v>
      </c>
      <c r="L53" s="7">
        <f t="shared" si="4"/>
        <v>96.804953999999995</v>
      </c>
      <c r="M53" s="7">
        <v>96.8</v>
      </c>
    </row>
    <row r="54" spans="1:13" x14ac:dyDescent="0.3">
      <c r="A54" s="5" t="s">
        <v>133</v>
      </c>
      <c r="B54" s="5" t="s">
        <v>9</v>
      </c>
      <c r="C54" s="5" t="s">
        <v>134</v>
      </c>
      <c r="D54" s="6" t="s">
        <v>135</v>
      </c>
      <c r="E54" s="5" t="s">
        <v>17</v>
      </c>
      <c r="F54" s="5">
        <v>10</v>
      </c>
      <c r="G54" s="7">
        <v>29.9</v>
      </c>
      <c r="H54" s="7">
        <f t="shared" si="0"/>
        <v>22.123010000000001</v>
      </c>
      <c r="I54" s="7">
        <f t="shared" si="1"/>
        <v>7.7769899999999996</v>
      </c>
      <c r="J54" s="7">
        <f t="shared" si="2"/>
        <v>27.516599838000001</v>
      </c>
      <c r="K54" s="7">
        <f t="shared" si="3"/>
        <v>9.6730201620000003</v>
      </c>
      <c r="L54" s="7">
        <f t="shared" si="4"/>
        <v>37.189620000000005</v>
      </c>
      <c r="M54" s="7">
        <v>371.9</v>
      </c>
    </row>
    <row r="55" spans="1:13" x14ac:dyDescent="0.3">
      <c r="A55" s="5" t="s">
        <v>136</v>
      </c>
      <c r="B55" s="5" t="s">
        <v>25</v>
      </c>
      <c r="C55" s="5" t="s">
        <v>137</v>
      </c>
      <c r="D55" s="6" t="s">
        <v>138</v>
      </c>
      <c r="E55" s="5" t="s">
        <v>151</v>
      </c>
      <c r="F55" s="5">
        <v>50</v>
      </c>
      <c r="G55" s="7">
        <v>14.66</v>
      </c>
      <c r="H55" s="7">
        <f t="shared" si="0"/>
        <v>10.846934000000001</v>
      </c>
      <c r="I55" s="7">
        <f t="shared" si="1"/>
        <v>3.8130660000000001</v>
      </c>
      <c r="J55" s="7">
        <f t="shared" si="2"/>
        <v>13.4914165092</v>
      </c>
      <c r="K55" s="7">
        <f t="shared" si="3"/>
        <v>4.7426914908000004</v>
      </c>
      <c r="L55" s="7">
        <f t="shared" si="4"/>
        <v>18.234107999999999</v>
      </c>
      <c r="M55" s="7">
        <v>911.5</v>
      </c>
    </row>
    <row r="56" spans="1:13" x14ac:dyDescent="0.3">
      <c r="A56" s="5" t="s">
        <v>294</v>
      </c>
      <c r="B56" s="5" t="s">
        <v>25</v>
      </c>
      <c r="C56" s="5" t="s">
        <v>270</v>
      </c>
      <c r="D56" s="6" t="s">
        <v>271</v>
      </c>
      <c r="E56" s="5" t="s">
        <v>151</v>
      </c>
      <c r="F56" s="5">
        <v>1</v>
      </c>
      <c r="G56" s="7">
        <v>138.87</v>
      </c>
      <c r="H56" s="7">
        <f t="shared" si="0"/>
        <v>102.74991300000001</v>
      </c>
      <c r="I56" s="7">
        <f t="shared" si="1"/>
        <v>36.120086999999998</v>
      </c>
      <c r="J56" s="7">
        <f t="shared" si="2"/>
        <v>127.80034178940001</v>
      </c>
      <c r="K56" s="7">
        <f t="shared" si="3"/>
        <v>44.9261642106</v>
      </c>
      <c r="L56" s="7">
        <f t="shared" si="4"/>
        <v>172.726506</v>
      </c>
      <c r="M56" s="7">
        <v>172.73</v>
      </c>
    </row>
    <row r="57" spans="1:13" x14ac:dyDescent="0.3">
      <c r="A57" s="5" t="s">
        <v>139</v>
      </c>
      <c r="B57" s="5" t="s">
        <v>9</v>
      </c>
      <c r="C57" s="5"/>
      <c r="D57" s="6" t="s">
        <v>140</v>
      </c>
      <c r="E57" s="51" t="s">
        <v>8</v>
      </c>
      <c r="F57" s="52">
        <v>0</v>
      </c>
      <c r="G57" s="52"/>
      <c r="H57" s="52">
        <f t="shared" si="0"/>
        <v>0</v>
      </c>
      <c r="I57" s="52">
        <f t="shared" si="1"/>
        <v>0</v>
      </c>
      <c r="J57" s="52">
        <f t="shared" si="2"/>
        <v>0</v>
      </c>
      <c r="K57" s="52">
        <f t="shared" si="3"/>
        <v>0</v>
      </c>
      <c r="L57" s="53">
        <f t="shared" si="4"/>
        <v>0</v>
      </c>
      <c r="M57" s="7">
        <f>SUM(M58:M61)</f>
        <v>2958.37</v>
      </c>
    </row>
    <row r="58" spans="1:13" ht="41.4" x14ac:dyDescent="0.3">
      <c r="A58" s="5" t="s">
        <v>141</v>
      </c>
      <c r="B58" s="5" t="s">
        <v>9</v>
      </c>
      <c r="C58" s="5" t="s">
        <v>142</v>
      </c>
      <c r="D58" s="6" t="s">
        <v>143</v>
      </c>
      <c r="E58" s="5" t="s">
        <v>35</v>
      </c>
      <c r="F58" s="5">
        <v>2</v>
      </c>
      <c r="G58" s="7">
        <v>110.13</v>
      </c>
      <c r="H58" s="7">
        <f t="shared" si="0"/>
        <v>81.485186999999996</v>
      </c>
      <c r="I58" s="7">
        <f t="shared" si="1"/>
        <v>28.644812999999999</v>
      </c>
      <c r="J58" s="7">
        <f t="shared" si="2"/>
        <v>101.3512755906</v>
      </c>
      <c r="K58" s="7">
        <f t="shared" si="3"/>
        <v>35.628418409399998</v>
      </c>
      <c r="L58" s="7">
        <f t="shared" si="4"/>
        <v>136.97969399999999</v>
      </c>
      <c r="M58" s="7">
        <v>273.95999999999998</v>
      </c>
    </row>
    <row r="59" spans="1:13" x14ac:dyDescent="0.3">
      <c r="A59" s="5" t="s">
        <v>144</v>
      </c>
      <c r="B59" s="5" t="s">
        <v>37</v>
      </c>
      <c r="C59" s="5" t="s">
        <v>145</v>
      </c>
      <c r="D59" s="6" t="s">
        <v>146</v>
      </c>
      <c r="E59" s="5" t="s">
        <v>147</v>
      </c>
      <c r="F59" s="5">
        <v>4</v>
      </c>
      <c r="G59" s="7">
        <v>33.520000000000003</v>
      </c>
      <c r="H59" s="7">
        <f t="shared" si="0"/>
        <v>24.801448000000004</v>
      </c>
      <c r="I59" s="7">
        <f t="shared" si="1"/>
        <v>8.7185520000000007</v>
      </c>
      <c r="J59" s="7">
        <f t="shared" si="2"/>
        <v>30.848041022400004</v>
      </c>
      <c r="K59" s="7">
        <f t="shared" si="3"/>
        <v>10.844134977600001</v>
      </c>
      <c r="L59" s="7">
        <f t="shared" si="4"/>
        <v>41.692176000000003</v>
      </c>
      <c r="M59" s="7">
        <v>166.76</v>
      </c>
    </row>
    <row r="60" spans="1:13" x14ac:dyDescent="0.3">
      <c r="A60" s="5" t="s">
        <v>148</v>
      </c>
      <c r="B60" s="5" t="s">
        <v>25</v>
      </c>
      <c r="C60" s="5" t="s">
        <v>149</v>
      </c>
      <c r="D60" s="6" t="s">
        <v>150</v>
      </c>
      <c r="E60" s="5" t="s">
        <v>151</v>
      </c>
      <c r="F60" s="5">
        <v>10</v>
      </c>
      <c r="G60" s="7">
        <v>172.64</v>
      </c>
      <c r="H60" s="7">
        <f t="shared" si="0"/>
        <v>127.73633599999999</v>
      </c>
      <c r="I60" s="7">
        <f t="shared" si="1"/>
        <v>44.903663999999999</v>
      </c>
      <c r="J60" s="7">
        <f t="shared" si="2"/>
        <v>158.87845471679998</v>
      </c>
      <c r="K60" s="7">
        <f t="shared" si="3"/>
        <v>55.851177283200002</v>
      </c>
      <c r="L60" s="7">
        <f t="shared" si="4"/>
        <v>214.72963199999998</v>
      </c>
      <c r="M60" s="7">
        <v>2147.3000000000002</v>
      </c>
    </row>
    <row r="61" spans="1:13" ht="27.6" x14ac:dyDescent="0.3">
      <c r="A61" s="5" t="s">
        <v>152</v>
      </c>
      <c r="B61" s="5" t="s">
        <v>9</v>
      </c>
      <c r="C61" s="5" t="s">
        <v>153</v>
      </c>
      <c r="D61" s="6" t="s">
        <v>154</v>
      </c>
      <c r="E61" s="5" t="s">
        <v>35</v>
      </c>
      <c r="F61" s="5">
        <v>3</v>
      </c>
      <c r="G61" s="7">
        <v>99.25</v>
      </c>
      <c r="H61" s="7">
        <f t="shared" si="0"/>
        <v>73.435074999999998</v>
      </c>
      <c r="I61" s="7">
        <f t="shared" si="1"/>
        <v>25.814924999999999</v>
      </c>
      <c r="J61" s="7">
        <f t="shared" si="2"/>
        <v>91.338546284999993</v>
      </c>
      <c r="K61" s="7">
        <f t="shared" si="3"/>
        <v>32.108603715000001</v>
      </c>
      <c r="L61" s="7">
        <f t="shared" si="4"/>
        <v>123.44714999999999</v>
      </c>
      <c r="M61" s="7">
        <v>370.35</v>
      </c>
    </row>
    <row r="62" spans="1:13" x14ac:dyDescent="0.3">
      <c r="A62" s="5" t="s">
        <v>155</v>
      </c>
      <c r="B62" s="5" t="s">
        <v>9</v>
      </c>
      <c r="C62" s="5"/>
      <c r="D62" s="6" t="s">
        <v>156</v>
      </c>
      <c r="E62" s="51"/>
      <c r="F62" s="52"/>
      <c r="G62" s="52"/>
      <c r="H62" s="52"/>
      <c r="I62" s="52"/>
      <c r="J62" s="52"/>
      <c r="K62" s="52"/>
      <c r="L62" s="53"/>
      <c r="M62" s="7">
        <f>M63</f>
        <v>574.20000000000005</v>
      </c>
    </row>
    <row r="63" spans="1:13" x14ac:dyDescent="0.3">
      <c r="A63" s="5" t="s">
        <v>157</v>
      </c>
      <c r="B63" s="5" t="s">
        <v>9</v>
      </c>
      <c r="C63" s="5" t="s">
        <v>158</v>
      </c>
      <c r="D63" s="6" t="s">
        <v>159</v>
      </c>
      <c r="E63" s="5" t="s">
        <v>17</v>
      </c>
      <c r="F63" s="5">
        <v>20</v>
      </c>
      <c r="G63" s="7">
        <v>23.08</v>
      </c>
      <c r="H63" s="7">
        <f t="shared" si="0"/>
        <v>17.076891999999997</v>
      </c>
      <c r="I63" s="7">
        <f t="shared" si="1"/>
        <v>6.0031079999999992</v>
      </c>
      <c r="J63" s="7">
        <f t="shared" si="2"/>
        <v>21.240238269599995</v>
      </c>
      <c r="K63" s="7">
        <f t="shared" si="3"/>
        <v>7.466665730399999</v>
      </c>
      <c r="L63" s="7">
        <f t="shared" si="4"/>
        <v>28.706903999999994</v>
      </c>
      <c r="M63" s="7">
        <v>574.20000000000005</v>
      </c>
    </row>
    <row r="65" spans="1:13" x14ac:dyDescent="0.3">
      <c r="J65" s="42" t="s">
        <v>295</v>
      </c>
      <c r="K65" s="42"/>
      <c r="L65" s="42"/>
      <c r="M65" s="42"/>
    </row>
    <row r="67" spans="1:13" x14ac:dyDescent="0.3">
      <c r="A67" s="1" t="s">
        <v>175</v>
      </c>
    </row>
    <row r="68" spans="1:13" x14ac:dyDescent="0.3">
      <c r="A68" s="1" t="s">
        <v>176</v>
      </c>
    </row>
  </sheetData>
  <mergeCells count="12">
    <mergeCell ref="A4:M4"/>
    <mergeCell ref="J65:M65"/>
    <mergeCell ref="E7:L7"/>
    <mergeCell ref="E8:L8"/>
    <mergeCell ref="E10:L10"/>
    <mergeCell ref="E18:L18"/>
    <mergeCell ref="E30:L30"/>
    <mergeCell ref="E41:L41"/>
    <mergeCell ref="E44:L44"/>
    <mergeCell ref="E47:L47"/>
    <mergeCell ref="E57:L57"/>
    <mergeCell ref="E62:L62"/>
  </mergeCells>
  <pageMargins left="0.51181102362204722" right="0.51181102362204722" top="1.4173228346456694" bottom="0.78740157480314965" header="0.31496062992125984" footer="0.31496062992125984"/>
  <pageSetup paperSize="9" scale="65" fitToHeight="0" orientation="landscape" r:id="rId1"/>
  <headerFooter>
    <oddHeader>&amp;L&amp;G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5AF5C-52DF-473E-B762-460F94030F35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CFF (2)</vt:lpstr>
      <vt:lpstr>COMPOSIÇÃO (2)</vt:lpstr>
      <vt:lpstr>BDI</vt:lpstr>
      <vt:lpstr>CFF</vt:lpstr>
      <vt:lpstr>PO  (2)</vt:lpstr>
      <vt:lpstr>Planilha1</vt:lpstr>
      <vt:lpstr>CFF!Titulos_de_impressao</vt:lpstr>
      <vt:lpstr>'PO  (2)'!Titulos_de_impressao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</dc:creator>
  <cp:lastModifiedBy>Gabriela Padula</cp:lastModifiedBy>
  <cp:lastPrinted>2025-01-24T13:19:17Z</cp:lastPrinted>
  <dcterms:created xsi:type="dcterms:W3CDTF">2024-09-23T17:19:19Z</dcterms:created>
  <dcterms:modified xsi:type="dcterms:W3CDTF">2025-01-24T13:32:59Z</dcterms:modified>
</cp:coreProperties>
</file>