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\dados\Licitacoes\2020\FOSSAS\ANEXOS\"/>
    </mc:Choice>
  </mc:AlternateContent>
  <bookViews>
    <workbookView xWindow="0" yWindow="0" windowWidth="24000" windowHeight="9735" activeTab="1"/>
  </bookViews>
  <sheets>
    <sheet name="PLAN. RODRIGO" sheetId="2" r:id="rId1"/>
    <sheet name="Orç Fossa e filtro" sheetId="3" r:id="rId2"/>
    <sheet name="calc. BDI" sheetId="4" r:id="rId3"/>
  </sheets>
  <definedNames>
    <definedName name="_xlnm.Print_Area" localSheetId="1">'Orç Fossa e filtro'!$A$1:$M$83</definedName>
    <definedName name="_xlnm.Print_Area" localSheetId="0">'PLAN. RODRIGO'!$A$1:$W$68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2" i="3" l="1"/>
  <c r="F70" i="3"/>
  <c r="F69" i="3"/>
  <c r="F68" i="3"/>
  <c r="F67" i="3"/>
  <c r="D16" i="4"/>
  <c r="D21" i="4" s="1"/>
  <c r="G14" i="4"/>
  <c r="F14" i="4"/>
  <c r="E14" i="4"/>
  <c r="H24" i="3" l="1"/>
  <c r="G50" i="3"/>
  <c r="G57" i="3" s="1"/>
  <c r="H47" i="3"/>
  <c r="H46" i="3"/>
  <c r="H45" i="3"/>
  <c r="L41" i="3"/>
  <c r="L42" i="3"/>
  <c r="L48" i="3"/>
  <c r="L47" i="3"/>
  <c r="L44" i="3"/>
  <c r="L43" i="3"/>
  <c r="L46" i="3"/>
  <c r="L45" i="3"/>
  <c r="L39" i="3"/>
  <c r="L40" i="3"/>
  <c r="L29" i="3"/>
  <c r="L30" i="3"/>
  <c r="L31" i="3"/>
  <c r="L32" i="3"/>
  <c r="L33" i="3"/>
  <c r="L34" i="3"/>
  <c r="L28" i="3"/>
  <c r="L27" i="3"/>
  <c r="L21" i="3"/>
  <c r="L14" i="3"/>
  <c r="L13" i="3"/>
  <c r="L36" i="3" l="1"/>
  <c r="K68" i="3" s="1"/>
  <c r="L68" i="3" s="1"/>
  <c r="L50" i="3"/>
  <c r="K69" i="3" s="1"/>
  <c r="L69" i="3" s="1"/>
  <c r="J56" i="3"/>
  <c r="L56" i="3" s="1"/>
  <c r="J55" i="3"/>
  <c r="L55" i="3" s="1"/>
  <c r="L54" i="3"/>
  <c r="J53" i="3"/>
  <c r="L53" i="3" s="1"/>
  <c r="L22" i="3"/>
  <c r="L20" i="3"/>
  <c r="L19" i="3"/>
  <c r="L18" i="3"/>
  <c r="L17" i="3"/>
  <c r="L16" i="3"/>
  <c r="L15" i="3"/>
  <c r="L12" i="3"/>
  <c r="L57" i="3" l="1"/>
  <c r="K70" i="3" s="1"/>
  <c r="L70" i="3" s="1"/>
  <c r="L24" i="3"/>
  <c r="K67" i="3" s="1"/>
  <c r="L67" i="3" s="1"/>
  <c r="D61" i="2"/>
  <c r="J58" i="2"/>
  <c r="J59" i="2"/>
  <c r="J60" i="2"/>
  <c r="H60" i="2"/>
  <c r="H59" i="2"/>
  <c r="H57" i="2"/>
  <c r="J57" i="2" s="1"/>
  <c r="J61" i="2" s="1"/>
  <c r="J28" i="2"/>
  <c r="J29" i="2"/>
  <c r="J30" i="2"/>
  <c r="J31" i="2"/>
  <c r="J32" i="2"/>
  <c r="J33" i="2"/>
  <c r="J34" i="2"/>
  <c r="J27" i="2"/>
  <c r="J43" i="2"/>
  <c r="J44" i="2"/>
  <c r="J45" i="2"/>
  <c r="J46" i="2"/>
  <c r="J47" i="2"/>
  <c r="J48" i="2"/>
  <c r="J49" i="2"/>
  <c r="J50" i="2"/>
  <c r="J51" i="2"/>
  <c r="J52" i="2"/>
  <c r="J53" i="2"/>
  <c r="J42" i="2"/>
  <c r="B35" i="2"/>
  <c r="D54" i="2" s="1"/>
  <c r="I41" i="2"/>
  <c r="H41" i="2"/>
  <c r="G41" i="2"/>
  <c r="F41" i="2"/>
  <c r="L71" i="3" l="1"/>
  <c r="L73" i="3" s="1"/>
  <c r="J54" i="2"/>
  <c r="J35" i="2" l="1"/>
  <c r="J16" i="2"/>
  <c r="J17" i="2"/>
  <c r="J18" i="2"/>
  <c r="J19" i="2"/>
  <c r="J20" i="2"/>
  <c r="J21" i="2"/>
  <c r="J22" i="2"/>
  <c r="J12" i="2"/>
  <c r="J15" i="2"/>
  <c r="J23" i="2" l="1"/>
  <c r="L67" i="2"/>
  <c r="M67" i="2" s="1"/>
  <c r="L66" i="2"/>
  <c r="M66" i="2" s="1"/>
  <c r="L64" i="2"/>
  <c r="L65" i="2" s="1"/>
  <c r="M65" i="2" s="1"/>
  <c r="M64" i="2" l="1"/>
  <c r="K68" i="2" s="1"/>
</calcChain>
</file>

<file path=xl/comments1.xml><?xml version="1.0" encoding="utf-8"?>
<comments xmlns="http://schemas.openxmlformats.org/spreadsheetml/2006/main">
  <authors>
    <author>Clauber Bridi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<sst xmlns="http://schemas.openxmlformats.org/spreadsheetml/2006/main" count="544" uniqueCount="243">
  <si>
    <t>UN</t>
  </si>
  <si>
    <t/>
  </si>
  <si>
    <t>INSUMO</t>
  </si>
  <si>
    <t>4720</t>
  </si>
  <si>
    <t>PEDRA BRITADA N. 0, OU PEDRISCO (4,8 A 9,5 MM) POSTO PEDREIRA/FORNECEDOR, SEM FRETE</t>
  </si>
  <si>
    <t>M3</t>
  </si>
  <si>
    <t>COMPOSICAO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</si>
  <si>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</si>
  <si>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</si>
  <si>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</si>
  <si>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</si>
  <si>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</si>
  <si>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</si>
  <si>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7258</t>
  </si>
  <si>
    <t>TIJOLO CERAMICO MACICO *5 X 10 X 20* CM</t>
  </si>
  <si>
    <t>87316</t>
  </si>
  <si>
    <t>ARGAMASSA TRAÇO 1:4 (EM VOLUME DE CIMENTO E AREIA GROSSA ÚMIDA) PARA CHAPISCO CONVENCIONAL, PREPARO MECÂNICO COM BETONEIRA 400 L. AF_08/2019</t>
  </si>
  <si>
    <t>88309</t>
  </si>
  <si>
    <t>PEDREIRO COM ENCARGOS COMPLEMENTARES</t>
  </si>
  <si>
    <t>H</t>
  </si>
  <si>
    <t>88316</t>
  </si>
  <si>
    <t>SERVENTE COM ENCARGOS COMPLEMENTARES</t>
  </si>
  <si>
    <t>89995</t>
  </si>
  <si>
    <t>GRAUTEAMENTO DE CINTA SUPERIOR OU DE VERGA EM ALVENARIA ESTRUTURAL. AF_01/2015</t>
  </si>
  <si>
    <t>89998</t>
  </si>
  <si>
    <t>ARMAÇÃO DE CINTA DE ALVENARIA ESTRUTURAL; DIÂMETRO DE 10,0 MM. AF_01/2015</t>
  </si>
  <si>
    <t>KG</t>
  </si>
  <si>
    <t>92783</t>
  </si>
  <si>
    <t>ARMAÇÃO DE LAJE DE UMA ESTRUTURA CONVENCIONAL DE CONCRETO ARMADO EM UMA EDIFICAÇÃO TÉRREA OU SOBRADO UTILIZANDO AÇO CA-60 DE 4,2 MM - MONTAGEM. AF_12/2015</t>
  </si>
  <si>
    <t>94116</t>
  </si>
  <si>
    <t>LASTRO COM PREPARO DE FUNDO, LARGURA MAIOR OU IGUAL A 1,5 M, COM CAMADA DE BRITA, LANÇAMENTO MECANIZADO, EM LOCAL COM NÍVEL BAIXO DE INTERFERÊNCIA. AF_06/2016</t>
  </si>
  <si>
    <t>94970</t>
  </si>
  <si>
    <t>CONCRETO FCK = 20MPA, TRAÇO 1:2,7:3 (CIMENTO/ AREIA MÉDIA/ BRITA 1)  - PREPARO MECÂNICO COM BETONEIRA 600 L. AF_07/2016</t>
  </si>
  <si>
    <t>96536</t>
  </si>
  <si>
    <t>FABRICAÇÃO, MONTAGEM E DESMONTAGEM DE FÔRMA PARA VIGA BALDRAME, EM MADEIRA SERRADA, E=25 MM, 4 UTILIZAÇÕES. AF_06/2017</t>
  </si>
  <si>
    <t>M2</t>
  </si>
  <si>
    <t>97735</t>
  </si>
  <si>
    <t>PEÇA RETANGULAR PRÉ-MOLDADA, VOLUME DE CONCRETO DE 30 A 100 LITROS, TAXA DE AÇO APROXIMADA DE 30KG/M³. AF_01/2018</t>
  </si>
  <si>
    <t>100475</t>
  </si>
  <si>
    <t>ARGAMASSA TRAÇO 1:3 (EM VOLUME DE CIMENTO E AREIA MÉDIA ÚMIDA) COM ADIÇÃO DE IMPERMEABILIZANTE, PREPARO MECÂNICO COM BETONEIRA 400 L. AF_08/2019</t>
  </si>
  <si>
    <t>2.954,45</t>
  </si>
  <si>
    <t>60,01</t>
  </si>
  <si>
    <t>89,19</t>
  </si>
  <si>
    <t>22,02</t>
  </si>
  <si>
    <t>38,71</t>
  </si>
  <si>
    <t>32,14</t>
  </si>
  <si>
    <t>0,33</t>
  </si>
  <si>
    <t>326,19</t>
  </si>
  <si>
    <t>17,79</t>
  </si>
  <si>
    <t>14,78</t>
  </si>
  <si>
    <t>588,54</t>
  </si>
  <si>
    <t>6,30</t>
  </si>
  <si>
    <t>11,08</t>
  </si>
  <si>
    <t>113,71</t>
  </si>
  <si>
    <t>307,34</t>
  </si>
  <si>
    <t>46,43</t>
  </si>
  <si>
    <t>1.613,33</t>
  </si>
  <si>
    <t>498,62</t>
  </si>
  <si>
    <t>TIPO ITEM</t>
  </si>
  <si>
    <t>DESCRIÇÃO ITEM</t>
  </si>
  <si>
    <t>COEFICIENTE</t>
  </si>
  <si>
    <t>3.558,71</t>
  </si>
  <si>
    <t>6,28</t>
  </si>
  <si>
    <t>9,18</t>
  </si>
  <si>
    <t>M</t>
  </si>
  <si>
    <t>20,41</t>
  </si>
  <si>
    <t>20078</t>
  </si>
  <si>
    <t>PASTA LUBRIFICANTE PARA TUBOS E CONEXOES COM JUNTA ELASTICA (USO EM PVC, ACO, POLIETILENO E OUTROS) ( DE *400* G)</t>
  </si>
  <si>
    <t>20,83</t>
  </si>
  <si>
    <t>36365</t>
  </si>
  <si>
    <t>TUBO COLETOR DE ESGOTO PVC, JEI, DN 100 MM (NBR  7362)</t>
  </si>
  <si>
    <t>17,25</t>
  </si>
  <si>
    <t>88246</t>
  </si>
  <si>
    <t>ASSENTADOR DE TUBOS COM ENCARGOS COMPLEMENTARES</t>
  </si>
  <si>
    <t>20,33</t>
  </si>
  <si>
    <t>ASSENTAMENTO DE TUBULAÇÃO DN 100 MM</t>
  </si>
  <si>
    <t>TOTAL</t>
  </si>
  <si>
    <t>ITEM</t>
  </si>
  <si>
    <t>VALOR</t>
  </si>
  <si>
    <t>SOMATORIO</t>
  </si>
  <si>
    <t>SUMIDOURO RETANGULAR, EM ALVENARIA COM TIJOLOS CERÂMICOS MACIÇOS, DIMENSÕES INTERNAS: 0,8 X 1,4 X 3,0 M, ÁREA DE INFILTRAÇÃO: 13,2 M² (PARA 5 CONTRIBUINTES). AF_05/2018</t>
  </si>
  <si>
    <t>10,64</t>
  </si>
  <si>
    <t>15,54</t>
  </si>
  <si>
    <t>88628</t>
  </si>
  <si>
    <t>ARGAMASSA TRAÇO 1:3 (EM VOLUME DE CIMENTO E AREIA MÉDIA ÚMIDA), PREPARO MECÂNICO COM BETONEIRA 400 L. AF_08/2019</t>
  </si>
  <si>
    <t>390,80</t>
  </si>
  <si>
    <t>94115</t>
  </si>
  <si>
    <t>103,35</t>
  </si>
  <si>
    <t>QUANT</t>
  </si>
  <si>
    <t>CÓDIGO SINAPI</t>
  </si>
  <si>
    <t>UNID.</t>
  </si>
  <si>
    <t>TOTAL DO ITEM</t>
  </si>
  <si>
    <t>VALOR UNITÁRIO</t>
  </si>
  <si>
    <t>VALOR TOTAL</t>
  </si>
  <si>
    <t>ORÇAMENTO GERAL DOS SERVIÇOS</t>
  </si>
  <si>
    <t>PREFEITURA MUNICIPAL DE ARAMBARÉ</t>
  </si>
  <si>
    <t>PEDRA BRITADA Nº 0, OU PEDRISCO (4,8 A 9,5 MM) POSTO PEDREIRA/FORNECEDOR, SEM FRETE</t>
  </si>
  <si>
    <t>Unid.</t>
  </si>
  <si>
    <t>LASTRO COM PREPARO DE FUNDO , LARGURA MAIOR OU IGUAL A 1,5 M, COM CAMADA DE AREIA, LANÇAMENTO MECANIZADO, EM LOCAL COM NÍVEL BAIXO DE INTERFERÊNCIA. AF_06/2016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</si>
  <si>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</si>
  <si>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</si>
  <si>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</si>
  <si>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</si>
  <si>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</si>
  <si>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</si>
  <si>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</si>
  <si>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</si>
  <si>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</si>
  <si>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</si>
  <si>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</t>
  </si>
  <si>
    <t>3.</t>
  </si>
  <si>
    <t>2.1</t>
  </si>
  <si>
    <t>2.2</t>
  </si>
  <si>
    <t>2.3</t>
  </si>
  <si>
    <t>2.4</t>
  </si>
  <si>
    <t>2.5</t>
  </si>
  <si>
    <t>2.8</t>
  </si>
  <si>
    <t>2.9</t>
  </si>
  <si>
    <t>FILTRO ANAERÓBIO RETANGULAR, PRÉ FABRICADO OU EM ALVENARIA COM TIJOLOS CERÂMICOS MACIÇOS, DIMENSÕES INTERNAS: 0,8 X 1,2 X 1,60 M, VOLUME ÚTIL: 1152 L (PARA 5 CONTRIBUINTES). AF_05/2018</t>
  </si>
  <si>
    <t>FILTRO ANAERÓBICO RETANGULAR COM 1,05 X 1,05 X 1,05  E H.total DE 1,35 M OU CIRCULAR COM DIÂMETRO DE 1,10 X 1,53 ALTURA</t>
  </si>
  <si>
    <t>TANQUE SÉPTICO RETANGULAR COM 0,85 X 1,70 X 1,25 (PROF. ÚTIL) OU CIRCULAR COM DIÂMETRO 1,10 X 1,53 M</t>
  </si>
  <si>
    <t>TANQUE SÉPTICO RETANGULAR PRÉ FABRICADO OU EM ALVENARIA COM TIJOLOS CERÂMICOS MACIÇOS, DIMENSÕES INTERNAS: 1,10 X 1,53 - VOLUME ÚTIL: 1.600 L (PARA 5 CONTRIBUINTES). AF_05/2018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</si>
  <si>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</si>
  <si>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</si>
  <si>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</si>
  <si>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</si>
  <si>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</si>
  <si>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</si>
  <si>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</si>
  <si>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</si>
  <si>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</si>
  <si>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</si>
  <si>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</si>
  <si>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</si>
  <si>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</si>
  <si>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</si>
  <si>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 xml:space="preserve">Serviço - </t>
  </si>
  <si>
    <t>Assentamento de fossa, filtro anaeróbico e sumidouro</t>
  </si>
  <si>
    <t>Local -</t>
  </si>
  <si>
    <t>Santa Rita do Sul - Distrito de Arambaré</t>
  </si>
  <si>
    <t>4.</t>
  </si>
  <si>
    <t>TUBULAÇÃO DA REDE DE ESGOTO</t>
  </si>
  <si>
    <r>
      <t>Fossa séptica cilindrica em concreto pré moldado para 5 pessoas - (</t>
    </r>
    <r>
      <rPr>
        <sz val="12"/>
        <rFont val="Calibri"/>
        <family val="2"/>
      </rPr>
      <t>φ 1,10 x 1,53) ou (L:0,85 m x C:1,70 x Hu:1,25)</t>
    </r>
  </si>
  <si>
    <t>Tampa de concreto aramado - 60x60x5 cm</t>
  </si>
  <si>
    <t>Composição</t>
  </si>
  <si>
    <t>Insumo</t>
  </si>
  <si>
    <t>1.2.1</t>
  </si>
  <si>
    <t>Areia média</t>
  </si>
  <si>
    <t>Cimento</t>
  </si>
  <si>
    <t>Pedra Britada nº 2</t>
  </si>
  <si>
    <t>m³</t>
  </si>
  <si>
    <t>Kg.</t>
  </si>
  <si>
    <t>COEF.</t>
  </si>
  <si>
    <t>1.2.2</t>
  </si>
  <si>
    <t>1.2.3</t>
  </si>
  <si>
    <t>1.2.4</t>
  </si>
  <si>
    <t>1.2.5</t>
  </si>
  <si>
    <t>1.2.6</t>
  </si>
  <si>
    <t>1.2.7</t>
  </si>
  <si>
    <t>1.2.8</t>
  </si>
  <si>
    <t>Servente com encargos complementares</t>
  </si>
  <si>
    <t>Ferreiro - Armador</t>
  </si>
  <si>
    <t>Prego c/ cabeça 17x27</t>
  </si>
  <si>
    <t>Sarrafo - 2,50 x 5,00 cm</t>
  </si>
  <si>
    <t>m</t>
  </si>
  <si>
    <t>1.2.9</t>
  </si>
  <si>
    <t>Aço CA60 - 4.2 mm</t>
  </si>
  <si>
    <t>Kg</t>
  </si>
  <si>
    <t>Arame recozido nº 18</t>
  </si>
  <si>
    <t>kg</t>
  </si>
  <si>
    <t xml:space="preserve">Fossa Séptica cilindrica ou retangular em concreto pré fabricado para 5 pessoas </t>
  </si>
  <si>
    <t>Filtro Anaeróbico cilindrico ou retangular pré fabricado com cap. p/ 5 pessoas</t>
  </si>
  <si>
    <r>
      <t>Filtro anaeróbico cilindrico pré fabricado para 4 a 5 pessoas (</t>
    </r>
    <r>
      <rPr>
        <sz val="11"/>
        <rFont val="Calibri"/>
        <family val="2"/>
      </rPr>
      <t>φ</t>
    </r>
    <r>
      <rPr>
        <sz val="6.6"/>
        <rFont val="Calibri"/>
        <family val="2"/>
      </rPr>
      <t xml:space="preserve"> </t>
    </r>
    <r>
      <rPr>
        <sz val="12"/>
        <rFont val="Calibri"/>
        <family val="2"/>
      </rPr>
      <t>1,10 x 1,53) ou retangular (C: 1,05 x L: 1,05 x H: 1,35 m)</t>
    </r>
  </si>
  <si>
    <t>Pedra britada (4,8 A 9,5 mm) - posto pedreira</t>
  </si>
  <si>
    <t>Pedreiro com encargos complementares</t>
  </si>
  <si>
    <t xml:space="preserve">Carregadeira, caçamba e escavadeira </t>
  </si>
  <si>
    <t>2.6</t>
  </si>
  <si>
    <t>2.7</t>
  </si>
  <si>
    <t>iInsumo</t>
  </si>
  <si>
    <t>Lastro de pedra britada - e+ 10 cm</t>
  </si>
  <si>
    <t>unid.</t>
  </si>
  <si>
    <t>Lançamento mecanizado, em local com baixo nível de interferencia</t>
  </si>
  <si>
    <t>Pedra britada nº 0 ou pedrisco - posto pedreira, sem frete</t>
  </si>
  <si>
    <t>3.1.1</t>
  </si>
  <si>
    <t>3.1.2</t>
  </si>
  <si>
    <t>Argamassa traço 1:3 (em volume de cimento e areia média úmida), preparo mecÂnico com betoneira.</t>
  </si>
  <si>
    <t>3.1.3</t>
  </si>
  <si>
    <t>Armação de cinta estrutural, diâmetro de 10 mm.</t>
  </si>
  <si>
    <t>3.1.4</t>
  </si>
  <si>
    <t>3.1.5</t>
  </si>
  <si>
    <t>3.1.6</t>
  </si>
  <si>
    <t>3.1.7</t>
  </si>
  <si>
    <t>3.1.8</t>
  </si>
  <si>
    <t>Fabricação, montagem e desmontagem de fôrma para viga baldrame, em madeira serrada - e= 25mm - 4 utilizações</t>
  </si>
  <si>
    <t>Tanque Séptico (sumidouro) retangular pré fabricado ou em alvenaria com tijolos cerÂmicos Vútil - 1600 Litros - Dimensão 1,10 x 1,53 (p/ 5 pessoas). AF_05/2018</t>
  </si>
  <si>
    <t>Tijolo cerâico maciço - 5 x 10 x 20 cm</t>
  </si>
  <si>
    <t>Pasta lubrificante para tubos e conexões com junta elástica (uso em PVC, Aço, Polietileno e outros) ( DE *400* G)</t>
  </si>
  <si>
    <t>Tubulação de rede de esgoto</t>
  </si>
  <si>
    <t>insumo</t>
  </si>
  <si>
    <t>4.1</t>
  </si>
  <si>
    <t>4.2</t>
  </si>
  <si>
    <t>4.3</t>
  </si>
  <si>
    <t>4.4</t>
  </si>
  <si>
    <t>Tubo coletor de esgoto PVC, JEI, DN 100 MM (NBR  7362)</t>
  </si>
  <si>
    <t>Mão de obra para assentamento dos tubos</t>
  </si>
  <si>
    <t>Chp</t>
  </si>
  <si>
    <t>Chi</t>
  </si>
  <si>
    <t>Rua Ermezina Ramos Loureiro, nº 180 - Bairro Caramuru, Arambaré, RS</t>
  </si>
  <si>
    <t>OBRA -</t>
  </si>
  <si>
    <t>Colocação de Fossa, Filtro e Sumidouro em lotes urbanos no distrito de Santa Rita do Sul.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</si>
  <si>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</si>
  <si>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</si>
  <si>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</si>
  <si>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</si>
  <si>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</si>
  <si>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</si>
  <si>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</si>
  <si>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</si>
  <si>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</si>
  <si>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</si>
  <si>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</si>
  <si>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</si>
  <si>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</si>
  <si>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</si>
  <si>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</si>
  <si>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</si>
  <si>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</si>
  <si>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</si>
  <si>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</si>
  <si>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</si>
  <si>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</si>
  <si>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unid</t>
  </si>
  <si>
    <t>TOTAL DO ORÇAMENTO PARA UM CONJUNTO</t>
  </si>
  <si>
    <t xml:space="preserve">BDI ADOTADO - </t>
  </si>
  <si>
    <t>VALOR TOTAL PARA 01 CONJUNTO SANITÁRIO</t>
  </si>
  <si>
    <t>Arambaré 20 de março de 2020</t>
  </si>
  <si>
    <t xml:space="preserve">Prop.: </t>
  </si>
  <si>
    <t>_________________________________________________________________</t>
  </si>
  <si>
    <t>Alaor Pastoriza Ribeiro</t>
  </si>
  <si>
    <t>Prefeito Municipal de Arambaré - RS</t>
  </si>
  <si>
    <t xml:space="preserve">                                                                                     Resp. Técnico - _____________________________________________________________</t>
  </si>
  <si>
    <t xml:space="preserve">                                                                                                                                       Eng. Civil Paulo Vitor Pereira Scherer</t>
  </si>
  <si>
    <t xml:space="preserve">                                                                                                                                       Crea - 47283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</si>
</sst>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Courier New"/>
    </font>
    <font>
      <sz val="10"/>
      <name val="Courier New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ourier New"/>
      <family val="3"/>
    </font>
    <font>
      <b/>
      <sz val="12"/>
      <name val="Courier New"/>
      <family val="3"/>
    </font>
    <font>
      <sz val="12"/>
      <color theme="1"/>
      <name val="Calibri"/>
      <family val="2"/>
      <scheme val="minor"/>
    </font>
    <font>
      <b/>
      <sz val="11"/>
      <name val="Courier New"/>
      <family val="3"/>
    </font>
    <font>
      <sz val="11"/>
      <name val="Courier New"/>
      <family val="3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6.6"/>
      <name val="Calibri"/>
      <family val="2"/>
    </font>
    <font>
      <sz val="12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27" xfId="0" applyFont="1" applyBorder="1" applyAlignment="1">
      <alignment horizontal="right" wrapText="1"/>
    </xf>
    <xf numFmtId="0" fontId="7" fillId="0" borderId="0" xfId="0" applyFont="1"/>
    <xf numFmtId="0" fontId="9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wrapText="1"/>
    </xf>
    <xf numFmtId="0" fontId="9" fillId="0" borderId="27" xfId="0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2" borderId="4" xfId="0" applyFont="1" applyFill="1" applyBorder="1" applyAlignment="1">
      <alignment horizontal="left" wrapText="1"/>
    </xf>
    <xf numFmtId="0" fontId="9" fillId="0" borderId="8" xfId="0" applyFont="1" applyBorder="1" applyAlignment="1">
      <alignment horizontal="right"/>
    </xf>
    <xf numFmtId="0" fontId="0" fillId="0" borderId="15" xfId="0" applyFont="1" applyBorder="1"/>
    <xf numFmtId="0" fontId="0" fillId="0" borderId="0" xfId="0" applyFont="1"/>
    <xf numFmtId="0" fontId="9" fillId="2" borderId="3" xfId="0" applyFont="1" applyFill="1" applyBorder="1" applyAlignment="1">
      <alignment horizontal="left"/>
    </xf>
    <xf numFmtId="0" fontId="0" fillId="2" borderId="3" xfId="0" applyFont="1" applyFill="1" applyBorder="1"/>
    <xf numFmtId="0" fontId="0" fillId="0" borderId="1" xfId="0" applyFont="1" applyBorder="1"/>
    <xf numFmtId="0" fontId="0" fillId="0" borderId="6" xfId="0" applyFont="1" applyBorder="1" applyAlignment="1">
      <alignment horizontal="right"/>
    </xf>
    <xf numFmtId="0" fontId="0" fillId="0" borderId="5" xfId="0" applyFont="1" applyBorder="1"/>
    <xf numFmtId="0" fontId="0" fillId="0" borderId="8" xfId="0" applyFont="1" applyBorder="1"/>
    <xf numFmtId="0" fontId="0" fillId="0" borderId="9" xfId="0" applyFont="1" applyBorder="1" applyAlignment="1">
      <alignment horizontal="right"/>
    </xf>
    <xf numFmtId="164" fontId="9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164" fontId="9" fillId="0" borderId="1" xfId="1" applyFont="1" applyBorder="1" applyAlignment="1">
      <alignment horizontal="left" wrapText="1"/>
    </xf>
    <xf numFmtId="164" fontId="9" fillId="0" borderId="8" xfId="1" applyFont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1" applyFont="1"/>
    <xf numFmtId="164" fontId="0" fillId="3" borderId="0" xfId="1" applyFont="1" applyFill="1"/>
    <xf numFmtId="164" fontId="0" fillId="3" borderId="0" xfId="1" applyFont="1" applyFill="1" applyAlignment="1">
      <alignment wrapText="1"/>
    </xf>
    <xf numFmtId="164" fontId="9" fillId="0" borderId="3" xfId="1" applyFont="1" applyBorder="1" applyAlignment="1">
      <alignment horizontal="left" wrapText="1"/>
    </xf>
    <xf numFmtId="164" fontId="9" fillId="0" borderId="1" xfId="1" applyFont="1" applyBorder="1" applyAlignment="1">
      <alignment horizontal="left"/>
    </xf>
    <xf numFmtId="164" fontId="14" fillId="0" borderId="1" xfId="1" applyFont="1" applyBorder="1" applyAlignment="1">
      <alignment horizontal="left"/>
    </xf>
    <xf numFmtId="164" fontId="9" fillId="0" borderId="8" xfId="1" applyFont="1" applyBorder="1" applyAlignment="1">
      <alignment horizontal="left"/>
    </xf>
    <xf numFmtId="164" fontId="0" fillId="0" borderId="15" xfId="1" applyFont="1" applyBorder="1"/>
    <xf numFmtId="165" fontId="14" fillId="0" borderId="1" xfId="1" applyNumberFormat="1" applyFont="1" applyBorder="1" applyAlignment="1">
      <alignment horizontal="left"/>
    </xf>
    <xf numFmtId="164" fontId="9" fillId="0" borderId="6" xfId="0" applyNumberFormat="1" applyFont="1" applyBorder="1" applyAlignment="1">
      <alignment horizontal="right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left" wrapText="1"/>
    </xf>
    <xf numFmtId="164" fontId="9" fillId="3" borderId="15" xfId="1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right" wrapText="1"/>
    </xf>
    <xf numFmtId="164" fontId="8" fillId="3" borderId="20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7" fillId="3" borderId="0" xfId="0" applyFont="1" applyFill="1"/>
    <xf numFmtId="0" fontId="10" fillId="3" borderId="18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center" wrapText="1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right"/>
    </xf>
    <xf numFmtId="0" fontId="10" fillId="0" borderId="17" xfId="0" applyFont="1" applyBorder="1" applyAlignment="1">
      <alignment vertical="top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9" xfId="0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164" fontId="9" fillId="0" borderId="0" xfId="1" applyFont="1" applyBorder="1" applyAlignment="1">
      <alignment horizontal="left" wrapText="1"/>
    </xf>
    <xf numFmtId="0" fontId="9" fillId="0" borderId="0" xfId="0" applyFont="1" applyBorder="1" applyAlignment="1">
      <alignment horizontal="right" wrapText="1"/>
    </xf>
    <xf numFmtId="0" fontId="11" fillId="0" borderId="35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38" xfId="0" applyFont="1" applyBorder="1" applyAlignment="1">
      <alignment horizontal="left" vertical="center"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horizontal="left" wrapText="1"/>
    </xf>
    <xf numFmtId="0" fontId="2" fillId="0" borderId="40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164" fontId="9" fillId="0" borderId="4" xfId="0" applyNumberFormat="1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0" fillId="0" borderId="31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4" fontId="9" fillId="0" borderId="9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0" fontId="4" fillId="0" borderId="38" xfId="0" applyFont="1" applyBorder="1" applyAlignment="1">
      <alignment horizontal="left" wrapText="1"/>
    </xf>
    <xf numFmtId="0" fontId="9" fillId="0" borderId="40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164" fontId="9" fillId="0" borderId="3" xfId="1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10" fillId="0" borderId="0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wrapText="1"/>
    </xf>
    <xf numFmtId="0" fontId="9" fillId="0" borderId="38" xfId="0" applyFont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41" xfId="0" applyFont="1" applyBorder="1" applyAlignment="1">
      <alignment horizontal="left" wrapText="1"/>
    </xf>
    <xf numFmtId="0" fontId="9" fillId="0" borderId="10" xfId="0" applyFont="1" applyBorder="1" applyAlignment="1">
      <alignment horizontal="center"/>
    </xf>
    <xf numFmtId="164" fontId="9" fillId="0" borderId="11" xfId="1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3" borderId="15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64" fontId="9" fillId="3" borderId="15" xfId="1" applyFont="1" applyFill="1" applyBorder="1" applyAlignment="1">
      <alignment horizontal="left"/>
    </xf>
    <xf numFmtId="0" fontId="9" fillId="3" borderId="15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9" fillId="0" borderId="27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9" fillId="0" borderId="43" xfId="0" applyFont="1" applyBorder="1" applyAlignment="1">
      <alignment horizontal="center"/>
    </xf>
    <xf numFmtId="164" fontId="9" fillId="0" borderId="44" xfId="1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0" fillId="0" borderId="24" xfId="0" applyBorder="1"/>
    <xf numFmtId="0" fontId="9" fillId="0" borderId="27" xfId="0" applyFont="1" applyBorder="1" applyAlignment="1">
      <alignment horizontal="left"/>
    </xf>
    <xf numFmtId="0" fontId="15" fillId="0" borderId="25" xfId="0" applyFont="1" applyBorder="1"/>
    <xf numFmtId="0" fontId="10" fillId="3" borderId="18" xfId="0" applyFont="1" applyFill="1" applyBorder="1" applyAlignment="1">
      <alignment vertical="top" wrapText="1"/>
    </xf>
    <xf numFmtId="164" fontId="14" fillId="0" borderId="6" xfId="0" applyNumberFormat="1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0" fontId="0" fillId="0" borderId="6" xfId="0" applyBorder="1"/>
    <xf numFmtId="164" fontId="9" fillId="0" borderId="6" xfId="0" applyNumberFormat="1" applyFont="1" applyBorder="1" applyAlignment="1">
      <alignment horizontal="right"/>
    </xf>
    <xf numFmtId="0" fontId="14" fillId="0" borderId="27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164" fontId="5" fillId="0" borderId="27" xfId="1" applyFont="1" applyBorder="1" applyAlignment="1">
      <alignment horizontal="left"/>
    </xf>
    <xf numFmtId="0" fontId="5" fillId="0" borderId="27" xfId="0" applyFont="1" applyBorder="1" applyAlignment="1">
      <alignment horizontal="right"/>
    </xf>
    <xf numFmtId="0" fontId="14" fillId="0" borderId="8" xfId="0" applyFont="1" applyBorder="1" applyAlignment="1">
      <alignment horizontal="left" wrapText="1"/>
    </xf>
    <xf numFmtId="0" fontId="5" fillId="0" borderId="27" xfId="0" applyFont="1" applyBorder="1" applyAlignment="1">
      <alignment horizontal="center" wrapText="1"/>
    </xf>
    <xf numFmtId="164" fontId="5" fillId="0" borderId="27" xfId="1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164" fontId="6" fillId="0" borderId="28" xfId="1" applyFont="1" applyBorder="1" applyAlignment="1">
      <alignment horizontal="right" vertical="center" wrapText="1"/>
    </xf>
    <xf numFmtId="164" fontId="6" fillId="0" borderId="28" xfId="1" applyFont="1" applyBorder="1" applyAlignment="1">
      <alignment horizontal="right"/>
    </xf>
    <xf numFmtId="164" fontId="6" fillId="0" borderId="44" xfId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13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10" fillId="0" borderId="31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9" fillId="0" borderId="14" xfId="0" applyFont="1" applyBorder="1" applyAlignment="1">
      <alignment horizontal="center" wrapText="1"/>
    </xf>
    <xf numFmtId="0" fontId="9" fillId="0" borderId="42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0" fillId="0" borderId="25" xfId="0" applyBorder="1"/>
    <xf numFmtId="0" fontId="0" fillId="0" borderId="25" xfId="0" applyFont="1" applyBorder="1" applyAlignment="1">
      <alignment horizontal="center"/>
    </xf>
    <xf numFmtId="164" fontId="0" fillId="0" borderId="25" xfId="1" applyFont="1" applyBorder="1"/>
    <xf numFmtId="0" fontId="0" fillId="0" borderId="25" xfId="0" applyFont="1" applyBorder="1"/>
    <xf numFmtId="164" fontId="0" fillId="0" borderId="29" xfId="0" applyNumberFormat="1" applyFont="1" applyBorder="1"/>
    <xf numFmtId="0" fontId="9" fillId="0" borderId="35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164" fontId="9" fillId="0" borderId="44" xfId="0" applyNumberFormat="1" applyFont="1" applyBorder="1" applyAlignment="1">
      <alignment horizontal="right" wrapText="1"/>
    </xf>
    <xf numFmtId="0" fontId="0" fillId="0" borderId="0" xfId="0" applyAlignment="1"/>
    <xf numFmtId="0" fontId="0" fillId="3" borderId="0" xfId="0" applyFill="1" applyAlignment="1"/>
    <xf numFmtId="0" fontId="12" fillId="3" borderId="22" xfId="0" applyFont="1" applyFill="1" applyBorder="1" applyAlignment="1">
      <alignment vertical="center" wrapText="1"/>
    </xf>
    <xf numFmtId="0" fontId="11" fillId="3" borderId="15" xfId="0" applyFont="1" applyFill="1" applyBorder="1" applyAlignment="1"/>
    <xf numFmtId="0" fontId="9" fillId="0" borderId="1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3" borderId="0" xfId="0" applyFont="1" applyFill="1" applyBorder="1" applyAlignment="1">
      <alignment horizontal="left" wrapText="1"/>
    </xf>
    <xf numFmtId="0" fontId="14" fillId="0" borderId="38" xfId="0" applyFont="1" applyBorder="1" applyAlignment="1">
      <alignment horizontal="left" wrapText="1"/>
    </xf>
    <xf numFmtId="0" fontId="14" fillId="0" borderId="38" xfId="0" applyFont="1" applyBorder="1" applyAlignment="1">
      <alignment horizontal="left" vertical="center" wrapText="1"/>
    </xf>
    <xf numFmtId="0" fontId="14" fillId="0" borderId="38" xfId="0" applyFont="1" applyBorder="1" applyAlignment="1">
      <alignment wrapText="1"/>
    </xf>
    <xf numFmtId="0" fontId="14" fillId="0" borderId="39" xfId="0" applyFont="1" applyBorder="1" applyAlignment="1">
      <alignment horizontal="left" wrapText="1"/>
    </xf>
    <xf numFmtId="0" fontId="11" fillId="0" borderId="38" xfId="0" applyFont="1" applyBorder="1" applyAlignment="1">
      <alignment horizont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164" fontId="9" fillId="0" borderId="3" xfId="1" applyFont="1" applyBorder="1" applyAlignment="1">
      <alignment horizontal="right" wrapText="1"/>
    </xf>
    <xf numFmtId="164" fontId="9" fillId="0" borderId="1" xfId="1" applyFont="1" applyBorder="1" applyAlignment="1">
      <alignment horizontal="right" wrapText="1"/>
    </xf>
    <xf numFmtId="164" fontId="9" fillId="0" borderId="1" xfId="1" applyFont="1" applyBorder="1" applyAlignment="1">
      <alignment horizontal="right" vertical="center" wrapText="1"/>
    </xf>
    <xf numFmtId="164" fontId="9" fillId="0" borderId="8" xfId="1" applyFont="1" applyBorder="1" applyAlignment="1">
      <alignment horizontal="right" wrapText="1"/>
    </xf>
    <xf numFmtId="164" fontId="9" fillId="0" borderId="4" xfId="1" applyFont="1" applyBorder="1" applyAlignment="1">
      <alignment horizontal="right" wrapText="1"/>
    </xf>
    <xf numFmtId="164" fontId="0" fillId="0" borderId="31" xfId="1" applyFont="1" applyBorder="1" applyAlignment="1">
      <alignment wrapText="1"/>
    </xf>
    <xf numFmtId="164" fontId="9" fillId="0" borderId="6" xfId="1" applyFont="1" applyBorder="1" applyAlignment="1">
      <alignment horizontal="right" vertical="center" wrapText="1"/>
    </xf>
    <xf numFmtId="164" fontId="9" fillId="0" borderId="9" xfId="1" applyFont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11" fillId="0" borderId="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0" fontId="11" fillId="0" borderId="38" xfId="0" applyFont="1" applyBorder="1" applyAlignment="1">
      <alignment horizontal="left"/>
    </xf>
    <xf numFmtId="0" fontId="0" fillId="0" borderId="32" xfId="0" applyBorder="1"/>
    <xf numFmtId="0" fontId="0" fillId="0" borderId="1" xfId="0" applyBorder="1" applyAlignment="1">
      <alignment horizontal="center"/>
    </xf>
    <xf numFmtId="0" fontId="11" fillId="0" borderId="40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9" fillId="0" borderId="12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1" fillId="0" borderId="55" xfId="0" applyFont="1" applyBorder="1" applyAlignment="1">
      <alignment horizontal="left" wrapText="1"/>
    </xf>
    <xf numFmtId="0" fontId="0" fillId="0" borderId="31" xfId="0" applyBorder="1"/>
    <xf numFmtId="0" fontId="11" fillId="0" borderId="56" xfId="0" applyFont="1" applyBorder="1" applyAlignment="1">
      <alignment horizontal="left" wrapText="1"/>
    </xf>
    <xf numFmtId="0" fontId="9" fillId="0" borderId="57" xfId="0" applyFont="1" applyBorder="1" applyAlignment="1">
      <alignment horizontal="center" vertical="center" wrapText="1"/>
    </xf>
    <xf numFmtId="164" fontId="9" fillId="0" borderId="58" xfId="1" applyFont="1" applyBorder="1" applyAlignment="1">
      <alignment horizontal="left" vertical="center" wrapText="1"/>
    </xf>
    <xf numFmtId="0" fontId="9" fillId="0" borderId="58" xfId="0" applyFont="1" applyBorder="1" applyAlignment="1">
      <alignment horizontal="right" vertical="center" wrapText="1"/>
    </xf>
    <xf numFmtId="164" fontId="9" fillId="0" borderId="59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5" xfId="0" applyFont="1" applyFill="1" applyBorder="1"/>
    <xf numFmtId="0" fontId="0" fillId="3" borderId="15" xfId="0" applyFont="1" applyFill="1" applyBorder="1" applyAlignment="1"/>
    <xf numFmtId="0" fontId="0" fillId="3" borderId="15" xfId="0" applyFont="1" applyFill="1" applyBorder="1" applyAlignment="1">
      <alignment horizontal="center"/>
    </xf>
    <xf numFmtId="164" fontId="0" fillId="3" borderId="15" xfId="1" applyFont="1" applyFill="1" applyBorder="1"/>
    <xf numFmtId="0" fontId="11" fillId="0" borderId="53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3" fontId="11" fillId="0" borderId="49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10" fillId="0" borderId="6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7" fillId="5" borderId="24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164" fontId="6" fillId="4" borderId="3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wrapText="1"/>
    </xf>
    <xf numFmtId="164" fontId="9" fillId="0" borderId="13" xfId="1" applyFont="1" applyBorder="1" applyAlignment="1">
      <alignment horizontal="lef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22" fillId="0" borderId="0" xfId="0" applyFont="1"/>
    <xf numFmtId="0" fontId="0" fillId="0" borderId="17" xfId="0" applyBorder="1"/>
    <xf numFmtId="0" fontId="0" fillId="0" borderId="52" xfId="0" applyBorder="1"/>
    <xf numFmtId="164" fontId="17" fillId="0" borderId="29" xfId="0" applyNumberFormat="1" applyFont="1" applyBorder="1"/>
    <xf numFmtId="0" fontId="24" fillId="0" borderId="3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32" xfId="0" applyFont="1" applyBorder="1"/>
    <xf numFmtId="0" fontId="25" fillId="0" borderId="0" xfId="0" applyFont="1" applyBorder="1"/>
    <xf numFmtId="0" fontId="25" fillId="0" borderId="3" xfId="0" applyFont="1" applyFill="1" applyBorder="1" applyAlignment="1">
      <alignment horizontal="center" vertical="center"/>
    </xf>
    <xf numFmtId="10" fontId="25" fillId="7" borderId="4" xfId="0" applyNumberFormat="1" applyFont="1" applyFill="1" applyBorder="1" applyAlignment="1">
      <alignment horizontal="center" vertical="center"/>
    </xf>
    <xf numFmtId="10" fontId="25" fillId="0" borderId="5" xfId="2" applyNumberFormat="1" applyFont="1" applyBorder="1" applyAlignment="1">
      <alignment horizontal="right"/>
    </xf>
    <xf numFmtId="10" fontId="25" fillId="0" borderId="1" xfId="2" applyNumberFormat="1" applyFont="1" applyBorder="1" applyAlignment="1">
      <alignment horizontal="right"/>
    </xf>
    <xf numFmtId="10" fontId="25" fillId="0" borderId="6" xfId="2" applyNumberFormat="1" applyFont="1" applyBorder="1" applyAlignment="1">
      <alignment horizontal="right"/>
    </xf>
    <xf numFmtId="0" fontId="25" fillId="0" borderId="1" xfId="0" applyFont="1" applyFill="1" applyBorder="1" applyAlignment="1">
      <alignment horizontal="center" vertical="center"/>
    </xf>
    <xf numFmtId="10" fontId="25" fillId="7" borderId="6" xfId="0" applyNumberFormat="1" applyFont="1" applyFill="1" applyBorder="1" applyAlignment="1">
      <alignment horizontal="center" vertical="center"/>
    </xf>
    <xf numFmtId="10" fontId="25" fillId="0" borderId="6" xfId="0" applyNumberFormat="1" applyFont="1" applyFill="1" applyBorder="1" applyAlignment="1">
      <alignment horizontal="center" vertical="center"/>
    </xf>
    <xf numFmtId="10" fontId="25" fillId="7" borderId="1" xfId="2" applyNumberFormat="1" applyFont="1" applyFill="1" applyBorder="1" applyAlignment="1">
      <alignment horizontal="center"/>
    </xf>
    <xf numFmtId="10" fontId="25" fillId="0" borderId="6" xfId="2" applyNumberFormat="1" applyFont="1" applyBorder="1"/>
    <xf numFmtId="0" fontId="25" fillId="0" borderId="5" xfId="0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0" fontId="25" fillId="0" borderId="6" xfId="0" applyFont="1" applyBorder="1"/>
    <xf numFmtId="10" fontId="25" fillId="7" borderId="9" xfId="0" applyNumberFormat="1" applyFont="1" applyFill="1" applyBorder="1" applyAlignment="1">
      <alignment horizontal="center" vertical="center"/>
    </xf>
    <xf numFmtId="0" fontId="25" fillId="0" borderId="5" xfId="0" applyFont="1" applyBorder="1"/>
    <xf numFmtId="0" fontId="25" fillId="0" borderId="1" xfId="0" applyFont="1" applyBorder="1" applyAlignment="1">
      <alignment horizontal="center"/>
    </xf>
    <xf numFmtId="0" fontId="25" fillId="0" borderId="21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10" fontId="25" fillId="0" borderId="46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52" xfId="0" applyFont="1" applyFill="1" applyBorder="1" applyAlignment="1">
      <alignment vertical="center"/>
    </xf>
    <xf numFmtId="10" fontId="24" fillId="5" borderId="29" xfId="0" applyNumberFormat="1" applyFont="1" applyFill="1" applyBorder="1" applyAlignment="1">
      <alignment horizontal="center" vertical="center" wrapText="1"/>
    </xf>
    <xf numFmtId="9" fontId="24" fillId="0" borderId="5" xfId="2" applyFont="1" applyBorder="1" applyAlignment="1">
      <alignment horizontal="center"/>
    </xf>
    <xf numFmtId="9" fontId="24" fillId="0" borderId="1" xfId="2" applyFont="1" applyBorder="1" applyAlignment="1">
      <alignment horizontal="center"/>
    </xf>
    <xf numFmtId="9" fontId="24" fillId="0" borderId="6" xfId="2" applyFont="1" applyBorder="1" applyAlignment="1">
      <alignment horizontal="center"/>
    </xf>
    <xf numFmtId="0" fontId="24" fillId="0" borderId="2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4" fillId="5" borderId="2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10" fontId="25" fillId="0" borderId="7" xfId="2" applyNumberFormat="1" applyFont="1" applyBorder="1" applyAlignment="1">
      <alignment horizontal="center"/>
    </xf>
    <xf numFmtId="10" fontId="25" fillId="0" borderId="8" xfId="2" applyNumberFormat="1" applyFont="1" applyBorder="1" applyAlignment="1">
      <alignment horizontal="center"/>
    </xf>
    <xf numFmtId="10" fontId="25" fillId="0" borderId="9" xfId="2" applyNumberFormat="1" applyFont="1" applyBorder="1" applyAlignment="1">
      <alignment horizontal="center"/>
    </xf>
    <xf numFmtId="0" fontId="23" fillId="3" borderId="32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17" fillId="0" borderId="0" xfId="0" applyFont="1"/>
    <xf numFmtId="0" fontId="28" fillId="0" borderId="0" xfId="0" applyFont="1"/>
    <xf numFmtId="0" fontId="0" fillId="0" borderId="0" xfId="0" applyFill="1"/>
    <xf numFmtId="0" fontId="0" fillId="0" borderId="0" xfId="0" applyFill="1" applyAlignment="1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0" fillId="0" borderId="37" xfId="0" applyBorder="1" applyAlignment="1"/>
    <xf numFmtId="0" fontId="0" fillId="0" borderId="0" xfId="0" applyBorder="1"/>
    <xf numFmtId="0" fontId="0" fillId="0" borderId="37" xfId="0" applyFill="1" applyBorder="1" applyAlignment="1"/>
    <xf numFmtId="0" fontId="0" fillId="0" borderId="41" xfId="0" applyBorder="1"/>
    <xf numFmtId="0" fontId="0" fillId="0" borderId="42" xfId="0" applyBorder="1"/>
    <xf numFmtId="0" fontId="0" fillId="0" borderId="30" xfId="0" applyBorder="1"/>
    <xf numFmtId="0" fontId="15" fillId="4" borderId="24" xfId="0" applyFont="1" applyFill="1" applyBorder="1"/>
    <xf numFmtId="0" fontId="15" fillId="4" borderId="25" xfId="0" applyFont="1" applyFill="1" applyBorder="1"/>
    <xf numFmtId="0" fontId="15" fillId="4" borderId="25" xfId="0" applyFont="1" applyFill="1" applyBorder="1" applyAlignment="1"/>
    <xf numFmtId="0" fontId="15" fillId="4" borderId="29" xfId="0" applyFont="1" applyFill="1" applyBorder="1"/>
    <xf numFmtId="164" fontId="15" fillId="4" borderId="29" xfId="0" applyNumberFormat="1" applyFont="1" applyFill="1" applyBorder="1"/>
    <xf numFmtId="10" fontId="15" fillId="4" borderId="66" xfId="0" applyNumberFormat="1" applyFont="1" applyFill="1" applyBorder="1"/>
    <xf numFmtId="164" fontId="15" fillId="4" borderId="66" xfId="0" applyNumberFormat="1" applyFont="1" applyFill="1" applyBorder="1"/>
    <xf numFmtId="0" fontId="0" fillId="0" borderId="60" xfId="0" applyBorder="1"/>
    <xf numFmtId="0" fontId="0" fillId="0" borderId="67" xfId="0" applyBorder="1"/>
    <xf numFmtId="0" fontId="0" fillId="0" borderId="68" xfId="0" applyBorder="1"/>
    <xf numFmtId="0" fontId="0" fillId="0" borderId="68" xfId="0" applyBorder="1" applyAlignment="1"/>
    <xf numFmtId="0" fontId="0" fillId="0" borderId="3" xfId="0" applyBorder="1"/>
    <xf numFmtId="164" fontId="0" fillId="0" borderId="3" xfId="1" applyFont="1" applyBorder="1"/>
    <xf numFmtId="164" fontId="0" fillId="0" borderId="3" xfId="0" applyNumberFormat="1" applyBorder="1"/>
    <xf numFmtId="164" fontId="0" fillId="0" borderId="4" xfId="1" applyFont="1" applyBorder="1"/>
    <xf numFmtId="164" fontId="0" fillId="0" borderId="6" xfId="1" applyFont="1" applyBorder="1"/>
    <xf numFmtId="0" fontId="0" fillId="0" borderId="69" xfId="0" applyBorder="1"/>
    <xf numFmtId="0" fontId="0" fillId="0" borderId="70" xfId="0" applyBorder="1"/>
    <xf numFmtId="0" fontId="0" fillId="0" borderId="39" xfId="0" applyBorder="1"/>
    <xf numFmtId="0" fontId="0" fillId="0" borderId="71" xfId="0" applyBorder="1"/>
    <xf numFmtId="0" fontId="0" fillId="0" borderId="71" xfId="0" applyFill="1" applyBorder="1" applyAlignment="1"/>
    <xf numFmtId="164" fontId="0" fillId="0" borderId="8" xfId="1" applyFont="1" applyBorder="1"/>
    <xf numFmtId="164" fontId="0" fillId="0" borderId="8" xfId="0" applyNumberFormat="1" applyBorder="1"/>
    <xf numFmtId="164" fontId="0" fillId="0" borderId="9" xfId="1" applyFont="1" applyBorder="1"/>
    <xf numFmtId="0" fontId="0" fillId="0" borderId="0" xfId="0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5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5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5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5" fillId="0" borderId="25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4" xfId="0" applyFont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15" fillId="0" borderId="3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4" fillId="0" borderId="60" xfId="0" applyFont="1" applyBorder="1" applyAlignment="1">
      <alignment horizontal="left" wrapText="1"/>
    </xf>
    <xf numFmtId="0" fontId="14" fillId="0" borderId="61" xfId="0" applyFont="1" applyBorder="1" applyAlignment="1">
      <alignment horizontal="left" wrapText="1"/>
    </xf>
    <xf numFmtId="0" fontId="14" fillId="0" borderId="47" xfId="0" applyFont="1" applyBorder="1" applyAlignment="1">
      <alignment horizontal="left" wrapText="1"/>
    </xf>
    <xf numFmtId="0" fontId="14" fillId="0" borderId="48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40" xfId="0" applyFont="1" applyBorder="1" applyAlignment="1">
      <alignment horizontal="left" wrapText="1"/>
    </xf>
    <xf numFmtId="0" fontId="11" fillId="0" borderId="41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6" borderId="21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46" xfId="0" applyFont="1" applyFill="1" applyBorder="1" applyAlignment="1">
      <alignment horizontal="center" vertical="center"/>
    </xf>
    <xf numFmtId="9" fontId="24" fillId="0" borderId="2" xfId="2" applyFont="1" applyBorder="1" applyAlignment="1">
      <alignment horizontal="center"/>
    </xf>
    <xf numFmtId="9" fontId="24" fillId="0" borderId="3" xfId="2" applyFont="1" applyBorder="1" applyAlignment="1">
      <alignment horizontal="center"/>
    </xf>
    <xf numFmtId="9" fontId="24" fillId="0" borderId="4" xfId="2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view="pageBreakPreview" zoomScale="50" zoomScaleNormal="70" zoomScaleSheetLayoutView="50" workbookViewId="0">
      <selection activeCell="C12" sqref="C12:J22"/>
    </sheetView>
  </sheetViews>
  <sheetFormatPr defaultRowHeight="30" customHeight="1" x14ac:dyDescent="0.25"/>
  <cols>
    <col min="1" max="1" width="9.140625" style="12"/>
    <col min="2" max="2" width="6.42578125" customWidth="1"/>
    <col min="3" max="3" width="8.140625" customWidth="1"/>
    <col min="4" max="4" width="20.5703125" customWidth="1"/>
    <col min="5" max="5" width="16" style="42" customWidth="1"/>
    <col min="6" max="6" width="165.85546875" customWidth="1"/>
    <col min="7" max="7" width="10.42578125" style="42" customWidth="1"/>
    <col min="8" max="8" width="20.85546875" style="54" customWidth="1"/>
    <col min="9" max="9" width="16.42578125" customWidth="1"/>
    <col min="10" max="10" width="16.140625" customWidth="1"/>
  </cols>
  <sheetData>
    <row r="1" spans="1:23" ht="30" customHeight="1" x14ac:dyDescent="0.35">
      <c r="A1" s="373" t="s">
        <v>95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23" ht="30" customHeight="1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3" spans="1:23" ht="30" customHeight="1" x14ac:dyDescent="0.35">
      <c r="A3" s="169"/>
      <c r="B3" s="169"/>
      <c r="C3" s="170" t="s">
        <v>136</v>
      </c>
      <c r="D3" s="170"/>
      <c r="E3" s="170" t="s">
        <v>137</v>
      </c>
      <c r="F3" s="169"/>
      <c r="G3" s="169"/>
      <c r="H3" s="169"/>
      <c r="I3" s="169"/>
      <c r="J3" s="169"/>
    </row>
    <row r="4" spans="1:23" ht="30" customHeight="1" x14ac:dyDescent="0.35">
      <c r="A4" s="169"/>
      <c r="B4" s="169"/>
      <c r="C4" s="170" t="s">
        <v>138</v>
      </c>
      <c r="D4" s="170"/>
      <c r="E4" s="170" t="s">
        <v>139</v>
      </c>
      <c r="F4" s="169"/>
      <c r="G4" s="169"/>
      <c r="H4" s="169"/>
      <c r="I4" s="169"/>
      <c r="J4" s="169"/>
    </row>
    <row r="5" spans="1:23" ht="22.5" customHeight="1" x14ac:dyDescent="0.25"/>
    <row r="6" spans="1:23" ht="12" customHeight="1" x14ac:dyDescent="0.25">
      <c r="A6" s="75"/>
      <c r="B6" s="41"/>
      <c r="C6" s="41"/>
      <c r="D6" s="41"/>
      <c r="E6" s="50"/>
      <c r="F6" s="41"/>
      <c r="G6" s="50"/>
      <c r="H6" s="55"/>
      <c r="I6" s="41"/>
      <c r="J6" s="41"/>
    </row>
    <row r="7" spans="1:23" ht="26.25" customHeight="1" x14ac:dyDescent="0.25">
      <c r="B7" s="379" t="s">
        <v>94</v>
      </c>
      <c r="C7" s="379"/>
      <c r="D7" s="379"/>
      <c r="E7" s="379"/>
      <c r="F7" s="379"/>
      <c r="G7" s="379"/>
      <c r="H7" s="379"/>
      <c r="I7" s="379"/>
      <c r="J7" s="380"/>
    </row>
    <row r="8" spans="1:23" ht="9" customHeight="1" thickBot="1" x14ac:dyDescent="0.3">
      <c r="A8" s="75"/>
      <c r="B8" s="41"/>
      <c r="C8" s="41"/>
      <c r="D8" s="41"/>
      <c r="E8" s="50"/>
      <c r="F8" s="41"/>
      <c r="G8" s="50"/>
      <c r="H8" s="55"/>
      <c r="I8" s="41"/>
      <c r="J8" s="41"/>
    </row>
    <row r="9" spans="1:23" s="65" customFormat="1" ht="30" customHeight="1" x14ac:dyDescent="0.25">
      <c r="A9" s="383" t="s">
        <v>77</v>
      </c>
      <c r="B9" s="384"/>
      <c r="C9" s="9" t="s">
        <v>90</v>
      </c>
      <c r="D9" s="9" t="s">
        <v>58</v>
      </c>
      <c r="E9" s="9" t="s">
        <v>89</v>
      </c>
      <c r="F9" s="9" t="s">
        <v>59</v>
      </c>
      <c r="G9" s="9" t="s">
        <v>90</v>
      </c>
      <c r="H9" s="64" t="s">
        <v>60</v>
      </c>
      <c r="I9" s="9" t="s">
        <v>92</v>
      </c>
      <c r="J9" s="39" t="s">
        <v>93</v>
      </c>
    </row>
    <row r="10" spans="1:23" s="3" customFormat="1" ht="4.5" customHeight="1" thickBot="1" x14ac:dyDescent="0.3">
      <c r="A10" s="10"/>
      <c r="B10" s="13"/>
      <c r="C10" s="13"/>
      <c r="D10" s="40"/>
      <c r="E10" s="51"/>
      <c r="F10" s="40"/>
      <c r="G10" s="51"/>
      <c r="H10" s="56"/>
      <c r="I10" s="40"/>
      <c r="J10" s="40"/>
    </row>
    <row r="11" spans="1:23" s="3" customFormat="1" ht="18" customHeight="1" thickBot="1" x14ac:dyDescent="0.3">
      <c r="A11" s="385" t="s">
        <v>99</v>
      </c>
      <c r="B11" s="381" t="s">
        <v>80</v>
      </c>
      <c r="C11" s="382"/>
      <c r="D11" s="382"/>
      <c r="E11" s="382"/>
      <c r="F11" s="382"/>
      <c r="G11" s="89" t="s">
        <v>1</v>
      </c>
      <c r="H11" s="90" t="s">
        <v>1</v>
      </c>
      <c r="I11" s="13" t="s">
        <v>1</v>
      </c>
      <c r="J11" s="91" t="s">
        <v>1</v>
      </c>
      <c r="K11" s="4" t="s"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1:23" s="3" customFormat="1" ht="15.95" customHeight="1" x14ac:dyDescent="0.25">
      <c r="A12" s="386"/>
      <c r="B12" s="78"/>
      <c r="C12" s="81" t="s">
        <v>100</v>
      </c>
      <c r="D12" s="37" t="s">
        <v>2</v>
      </c>
      <c r="E12" s="82" t="s">
        <v>3</v>
      </c>
      <c r="F12" s="92" t="s">
        <v>4</v>
      </c>
      <c r="G12" s="98" t="s">
        <v>5</v>
      </c>
      <c r="H12" s="57">
        <v>0.36959999999999998</v>
      </c>
      <c r="I12" s="99" t="s">
        <v>41</v>
      </c>
      <c r="J12" s="100">
        <f>H12*I12</f>
        <v>22.179696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</row>
    <row r="13" spans="1:23" s="3" customFormat="1" ht="15.95" hidden="1" customHeight="1" x14ac:dyDescent="0.25">
      <c r="A13" s="386"/>
      <c r="B13" s="78"/>
      <c r="C13" s="83" t="s">
        <v>101</v>
      </c>
      <c r="D13" s="34" t="s">
        <v>6</v>
      </c>
      <c r="E13" s="84" t="s">
        <v>7</v>
      </c>
      <c r="F13" s="93" t="s">
        <v>8</v>
      </c>
      <c r="G13" s="101" t="s">
        <v>9</v>
      </c>
      <c r="H13" s="48">
        <v>0.11940000000000001</v>
      </c>
      <c r="I13" s="15" t="s">
        <v>42</v>
      </c>
      <c r="J13" s="102"/>
      <c r="K13" s="97" t="s">
        <v>81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1:23" s="3" customFormat="1" ht="15.95" hidden="1" customHeight="1" x14ac:dyDescent="0.25">
      <c r="A14" s="386"/>
      <c r="B14" s="78"/>
      <c r="C14" s="83" t="s">
        <v>102</v>
      </c>
      <c r="D14" s="34" t="s">
        <v>6</v>
      </c>
      <c r="E14" s="84" t="s">
        <v>10</v>
      </c>
      <c r="F14" s="93" t="s">
        <v>11</v>
      </c>
      <c r="G14" s="101" t="s">
        <v>12</v>
      </c>
      <c r="H14" s="48">
        <v>0.40150000000000002</v>
      </c>
      <c r="I14" s="15" t="s">
        <v>44</v>
      </c>
      <c r="J14" s="102"/>
      <c r="K14" s="97" t="s">
        <v>82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</row>
    <row r="15" spans="1:23" s="6" customFormat="1" ht="15.95" customHeight="1" x14ac:dyDescent="0.25">
      <c r="A15" s="386"/>
      <c r="B15" s="78"/>
      <c r="C15" s="83" t="s">
        <v>101</v>
      </c>
      <c r="D15" s="35" t="s">
        <v>2</v>
      </c>
      <c r="E15" s="85" t="s">
        <v>13</v>
      </c>
      <c r="F15" s="94" t="s">
        <v>14</v>
      </c>
      <c r="G15" s="66" t="s">
        <v>97</v>
      </c>
      <c r="H15" s="33">
        <v>518</v>
      </c>
      <c r="I15" s="16" t="s">
        <v>46</v>
      </c>
      <c r="J15" s="63">
        <f>H15*I15</f>
        <v>170.94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8"/>
    </row>
    <row r="16" spans="1:23" s="3" customFormat="1" ht="15.95" customHeight="1" x14ac:dyDescent="0.25">
      <c r="A16" s="386"/>
      <c r="B16" s="78"/>
      <c r="C16" s="83" t="s">
        <v>102</v>
      </c>
      <c r="D16" s="34" t="s">
        <v>6</v>
      </c>
      <c r="E16" s="84" t="s">
        <v>17</v>
      </c>
      <c r="F16" s="93" t="s">
        <v>18</v>
      </c>
      <c r="G16" s="101" t="s">
        <v>19</v>
      </c>
      <c r="H16" s="48">
        <v>38.114699999999999</v>
      </c>
      <c r="I16" s="15" t="s">
        <v>48</v>
      </c>
      <c r="J16" s="63">
        <f t="shared" ref="J16:J22" si="0">H16*I16</f>
        <v>678.0605129999999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</row>
    <row r="17" spans="1:23" s="3" customFormat="1" ht="15.95" customHeight="1" x14ac:dyDescent="0.25">
      <c r="A17" s="386"/>
      <c r="B17" s="78"/>
      <c r="C17" s="83" t="s">
        <v>103</v>
      </c>
      <c r="D17" s="34" t="s">
        <v>6</v>
      </c>
      <c r="E17" s="84" t="s">
        <v>20</v>
      </c>
      <c r="F17" s="93" t="s">
        <v>21</v>
      </c>
      <c r="G17" s="101" t="s">
        <v>19</v>
      </c>
      <c r="H17" s="48">
        <v>38.114699999999999</v>
      </c>
      <c r="I17" s="15" t="s">
        <v>49</v>
      </c>
      <c r="J17" s="63">
        <f t="shared" si="0"/>
        <v>563.33526599999993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</row>
    <row r="18" spans="1:23" s="3" customFormat="1" ht="15.95" customHeight="1" x14ac:dyDescent="0.25">
      <c r="A18" s="386"/>
      <c r="B18" s="78"/>
      <c r="C18" s="83" t="s">
        <v>104</v>
      </c>
      <c r="D18" s="34" t="s">
        <v>6</v>
      </c>
      <c r="E18" s="84" t="s">
        <v>83</v>
      </c>
      <c r="F18" s="93" t="s">
        <v>84</v>
      </c>
      <c r="G18" s="101" t="s">
        <v>5</v>
      </c>
      <c r="H18" s="48">
        <v>1.0206</v>
      </c>
      <c r="I18" s="15" t="s">
        <v>85</v>
      </c>
      <c r="J18" s="63">
        <f t="shared" si="0"/>
        <v>398.85048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1:23" s="3" customFormat="1" ht="15.95" customHeight="1" x14ac:dyDescent="0.25">
      <c r="A19" s="386"/>
      <c r="B19" s="78"/>
      <c r="C19" s="83" t="s">
        <v>105</v>
      </c>
      <c r="D19" s="34" t="s">
        <v>6</v>
      </c>
      <c r="E19" s="84" t="s">
        <v>24</v>
      </c>
      <c r="F19" s="93" t="s">
        <v>25</v>
      </c>
      <c r="G19" s="101" t="s">
        <v>26</v>
      </c>
      <c r="H19" s="48">
        <v>3.2084000000000001</v>
      </c>
      <c r="I19" s="15" t="s">
        <v>51</v>
      </c>
      <c r="J19" s="63">
        <f t="shared" si="0"/>
        <v>20.21292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</row>
    <row r="20" spans="1:23" s="3" customFormat="1" ht="15.95" customHeight="1" x14ac:dyDescent="0.25">
      <c r="A20" s="386"/>
      <c r="B20" s="78"/>
      <c r="C20" s="83" t="s">
        <v>106</v>
      </c>
      <c r="D20" s="34" t="s">
        <v>6</v>
      </c>
      <c r="E20" s="84" t="s">
        <v>86</v>
      </c>
      <c r="F20" s="95" t="s">
        <v>98</v>
      </c>
      <c r="G20" s="101" t="s">
        <v>5</v>
      </c>
      <c r="H20" s="48">
        <v>0.187</v>
      </c>
      <c r="I20" s="15" t="s">
        <v>87</v>
      </c>
      <c r="J20" s="63">
        <f t="shared" si="0"/>
        <v>19.326449999999998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</row>
    <row r="21" spans="1:23" s="3" customFormat="1" ht="15.95" customHeight="1" x14ac:dyDescent="0.25">
      <c r="A21" s="386"/>
      <c r="B21" s="78"/>
      <c r="C21" s="83" t="s">
        <v>107</v>
      </c>
      <c r="D21" s="34" t="s">
        <v>6</v>
      </c>
      <c r="E21" s="84" t="s">
        <v>33</v>
      </c>
      <c r="F21" s="93" t="s">
        <v>34</v>
      </c>
      <c r="G21" s="101" t="s">
        <v>35</v>
      </c>
      <c r="H21" s="48">
        <v>1.04</v>
      </c>
      <c r="I21" s="15" t="s">
        <v>55</v>
      </c>
      <c r="J21" s="63">
        <f t="shared" si="0"/>
        <v>48.287199999999999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</row>
    <row r="22" spans="1:23" s="3" customFormat="1" ht="15.95" customHeight="1" thickBot="1" x14ac:dyDescent="0.3">
      <c r="A22" s="386"/>
      <c r="B22" s="80"/>
      <c r="C22" s="86" t="s">
        <v>108</v>
      </c>
      <c r="D22" s="36" t="s">
        <v>6</v>
      </c>
      <c r="E22" s="87" t="s">
        <v>36</v>
      </c>
      <c r="F22" s="96" t="s">
        <v>37</v>
      </c>
      <c r="G22" s="103" t="s">
        <v>5</v>
      </c>
      <c r="H22" s="49">
        <v>0.126</v>
      </c>
      <c r="I22" s="17" t="s">
        <v>56</v>
      </c>
      <c r="J22" s="104">
        <f t="shared" si="0"/>
        <v>203.27957999999998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</row>
    <row r="23" spans="1:23" s="10" customFormat="1" ht="17.100000000000001" customHeight="1" thickBot="1" x14ac:dyDescent="0.3">
      <c r="A23" s="387"/>
      <c r="B23" s="364" t="s">
        <v>91</v>
      </c>
      <c r="C23" s="365"/>
      <c r="D23" s="365"/>
      <c r="E23" s="366"/>
      <c r="F23" s="160"/>
      <c r="G23" s="161"/>
      <c r="H23" s="162"/>
      <c r="I23" s="11"/>
      <c r="J23" s="165">
        <f>SUM(J15:J22)</f>
        <v>2102.2924090000001</v>
      </c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</row>
    <row r="24" spans="1:23" s="3" customFormat="1" ht="3" customHeight="1" thickBot="1" x14ac:dyDescent="0.35">
      <c r="A24" s="67"/>
      <c r="B24" s="68"/>
      <c r="C24" s="69"/>
      <c r="D24" s="69"/>
      <c r="E24" s="69"/>
      <c r="F24" s="70"/>
      <c r="G24" s="77"/>
      <c r="H24" s="71"/>
      <c r="I24" s="72"/>
      <c r="J24" s="73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</row>
    <row r="25" spans="1:23" ht="18" customHeight="1" thickBot="1" x14ac:dyDescent="0.3">
      <c r="A25" s="388" t="s">
        <v>109</v>
      </c>
      <c r="B25" s="381" t="s">
        <v>118</v>
      </c>
      <c r="C25" s="382"/>
      <c r="D25" s="382"/>
      <c r="E25" s="382"/>
      <c r="F25" s="382"/>
      <c r="G25" s="382"/>
      <c r="H25" s="382"/>
      <c r="I25" s="106"/>
      <c r="J25" s="107"/>
    </row>
    <row r="26" spans="1:23" ht="15.95" customHeight="1" x14ac:dyDescent="0.25">
      <c r="A26" s="388"/>
      <c r="B26" s="78"/>
      <c r="C26" s="108" t="s">
        <v>111</v>
      </c>
      <c r="D26" s="43" t="s">
        <v>2</v>
      </c>
      <c r="E26" s="113">
        <v>98088</v>
      </c>
      <c r="F26" s="114" t="s">
        <v>119</v>
      </c>
      <c r="G26" s="117" t="s">
        <v>0</v>
      </c>
      <c r="H26" s="118">
        <v>1</v>
      </c>
      <c r="I26" s="20"/>
      <c r="J26" s="21"/>
    </row>
    <row r="27" spans="1:23" ht="15.95" customHeight="1" x14ac:dyDescent="0.25">
      <c r="A27" s="388"/>
      <c r="B27" s="78"/>
      <c r="C27" s="109" t="s">
        <v>112</v>
      </c>
      <c r="D27" s="38" t="s">
        <v>2</v>
      </c>
      <c r="E27" s="110" t="s">
        <v>3</v>
      </c>
      <c r="F27" s="93" t="s">
        <v>96</v>
      </c>
      <c r="G27" s="119" t="s">
        <v>5</v>
      </c>
      <c r="H27" s="58">
        <v>0.51390000000000002</v>
      </c>
      <c r="I27" s="19" t="s">
        <v>41</v>
      </c>
      <c r="J27" s="155">
        <f>H27*I27</f>
        <v>30.839138999999999</v>
      </c>
    </row>
    <row r="28" spans="1:23" ht="15.95" hidden="1" customHeight="1" x14ac:dyDescent="0.25">
      <c r="A28" s="388"/>
      <c r="B28" s="78"/>
      <c r="C28" s="109" t="s">
        <v>113</v>
      </c>
      <c r="D28" s="38" t="s">
        <v>6</v>
      </c>
      <c r="E28" s="110" t="s">
        <v>7</v>
      </c>
      <c r="F28" s="93" t="s">
        <v>8</v>
      </c>
      <c r="G28" s="119" t="s">
        <v>9</v>
      </c>
      <c r="H28" s="58">
        <v>0.24690000000000001</v>
      </c>
      <c r="I28" s="19" t="s">
        <v>42</v>
      </c>
      <c r="J28" s="155">
        <f t="shared" ref="J28:J34" si="1">H28*I28</f>
        <v>22.021011000000001</v>
      </c>
      <c r="K28" s="116" t="s">
        <v>43</v>
      </c>
    </row>
    <row r="29" spans="1:23" ht="15.95" hidden="1" customHeight="1" x14ac:dyDescent="0.25">
      <c r="A29" s="388"/>
      <c r="B29" s="78"/>
      <c r="C29" s="109" t="s">
        <v>114</v>
      </c>
      <c r="D29" s="38" t="s">
        <v>6</v>
      </c>
      <c r="E29" s="110" t="s">
        <v>10</v>
      </c>
      <c r="F29" s="93" t="s">
        <v>11</v>
      </c>
      <c r="G29" s="119" t="s">
        <v>12</v>
      </c>
      <c r="H29" s="58">
        <v>0.83050000000000002</v>
      </c>
      <c r="I29" s="19" t="s">
        <v>44</v>
      </c>
      <c r="J29" s="155">
        <f t="shared" si="1"/>
        <v>32.148654999999998</v>
      </c>
      <c r="K29" s="116" t="s">
        <v>45</v>
      </c>
    </row>
    <row r="30" spans="1:23" ht="15.95" customHeight="1" x14ac:dyDescent="0.25">
      <c r="A30" s="388"/>
      <c r="B30" s="78"/>
      <c r="C30" s="109" t="s">
        <v>113</v>
      </c>
      <c r="D30" s="38" t="s">
        <v>6</v>
      </c>
      <c r="E30" s="110" t="s">
        <v>17</v>
      </c>
      <c r="F30" s="93" t="s">
        <v>18</v>
      </c>
      <c r="G30" s="119" t="s">
        <v>19</v>
      </c>
      <c r="H30" s="58">
        <v>27.3034</v>
      </c>
      <c r="I30" s="19" t="s">
        <v>48</v>
      </c>
      <c r="J30" s="155">
        <f t="shared" si="1"/>
        <v>485.727486</v>
      </c>
    </row>
    <row r="31" spans="1:23" ht="15.95" customHeight="1" x14ac:dyDescent="0.25">
      <c r="A31" s="388"/>
      <c r="B31" s="78"/>
      <c r="C31" s="109" t="s">
        <v>114</v>
      </c>
      <c r="D31" s="38" t="s">
        <v>6</v>
      </c>
      <c r="E31" s="110" t="s">
        <v>20</v>
      </c>
      <c r="F31" s="93" t="s">
        <v>21</v>
      </c>
      <c r="G31" s="119" t="s">
        <v>19</v>
      </c>
      <c r="H31" s="58">
        <v>27.3034</v>
      </c>
      <c r="I31" s="19" t="s">
        <v>49</v>
      </c>
      <c r="J31" s="155">
        <f t="shared" si="1"/>
        <v>403.54425199999997</v>
      </c>
    </row>
    <row r="32" spans="1:23" ht="15.95" customHeight="1" x14ac:dyDescent="0.25">
      <c r="A32" s="388"/>
      <c r="B32" s="78"/>
      <c r="C32" s="111" t="s">
        <v>115</v>
      </c>
      <c r="D32" s="74" t="s">
        <v>6</v>
      </c>
      <c r="E32" s="112" t="s">
        <v>29</v>
      </c>
      <c r="F32" s="115" t="s">
        <v>30</v>
      </c>
      <c r="G32" s="119" t="s">
        <v>5</v>
      </c>
      <c r="H32" s="58">
        <v>0.16500000000000001</v>
      </c>
      <c r="I32" s="19" t="s">
        <v>53</v>
      </c>
      <c r="J32" s="155">
        <f t="shared" si="1"/>
        <v>18.762149999999998</v>
      </c>
    </row>
    <row r="33" spans="1:13" ht="15.95" customHeight="1" x14ac:dyDescent="0.25">
      <c r="A33" s="388"/>
      <c r="B33" s="78"/>
      <c r="C33" s="111" t="s">
        <v>116</v>
      </c>
      <c r="D33" s="74" t="s">
        <v>6</v>
      </c>
      <c r="E33" s="112" t="s">
        <v>36</v>
      </c>
      <c r="F33" s="115" t="s">
        <v>37</v>
      </c>
      <c r="G33" s="119" t="s">
        <v>5</v>
      </c>
      <c r="H33" s="58">
        <v>0.26590000000000003</v>
      </c>
      <c r="I33" s="19" t="s">
        <v>56</v>
      </c>
      <c r="J33" s="155">
        <f t="shared" si="1"/>
        <v>428.98444700000005</v>
      </c>
    </row>
    <row r="34" spans="1:13" ht="15.95" customHeight="1" thickBot="1" x14ac:dyDescent="0.3">
      <c r="A34" s="388"/>
      <c r="B34" s="78"/>
      <c r="C34" s="127" t="s">
        <v>117</v>
      </c>
      <c r="D34" s="128" t="s">
        <v>6</v>
      </c>
      <c r="E34" s="129" t="s">
        <v>38</v>
      </c>
      <c r="F34" s="130" t="s">
        <v>39</v>
      </c>
      <c r="G34" s="131" t="s">
        <v>5</v>
      </c>
      <c r="H34" s="132">
        <v>1.0903</v>
      </c>
      <c r="I34" s="133" t="s">
        <v>57</v>
      </c>
      <c r="J34" s="155">
        <f t="shared" si="1"/>
        <v>543.64538600000003</v>
      </c>
    </row>
    <row r="35" spans="1:13" s="12" customFormat="1" ht="17.100000000000001" customHeight="1" thickBot="1" x14ac:dyDescent="0.35">
      <c r="A35" s="389"/>
      <c r="B35" s="367" t="str">
        <f>B23</f>
        <v>TOTAL DO ITEM</v>
      </c>
      <c r="C35" s="368"/>
      <c r="D35" s="368"/>
      <c r="E35" s="369"/>
      <c r="F35" s="156" t="s">
        <v>40</v>
      </c>
      <c r="G35" s="157"/>
      <c r="H35" s="158"/>
      <c r="I35" s="159"/>
      <c r="J35" s="166">
        <f>J27+J30+J31+J32+J33+J34</f>
        <v>1911.5028600000001</v>
      </c>
    </row>
    <row r="36" spans="1:13" ht="3" customHeight="1" thickBot="1" x14ac:dyDescent="0.3">
      <c r="A36" s="75"/>
      <c r="B36" s="76"/>
      <c r="C36" s="134"/>
      <c r="D36" s="134"/>
      <c r="E36" s="135"/>
      <c r="F36" s="134"/>
      <c r="G36" s="136"/>
      <c r="H36" s="137"/>
      <c r="I36" s="138"/>
      <c r="J36" s="139"/>
    </row>
    <row r="37" spans="1:13" ht="18" customHeight="1" thickBot="1" x14ac:dyDescent="0.3">
      <c r="A37" s="370" t="s">
        <v>110</v>
      </c>
      <c r="B37" s="381" t="s">
        <v>121</v>
      </c>
      <c r="C37" s="382"/>
      <c r="D37" s="382"/>
      <c r="E37" s="382"/>
      <c r="F37" s="382"/>
      <c r="G37" s="382"/>
      <c r="H37" s="390"/>
      <c r="I37" s="121"/>
      <c r="J37" s="122"/>
    </row>
    <row r="38" spans="1:13" ht="15.95" customHeight="1" x14ac:dyDescent="0.25">
      <c r="A38" s="371"/>
      <c r="B38" s="123"/>
      <c r="C38" s="145" t="s">
        <v>122</v>
      </c>
      <c r="D38" s="141" t="s">
        <v>2</v>
      </c>
      <c r="E38" s="146">
        <v>1840</v>
      </c>
      <c r="F38" s="142" t="s">
        <v>120</v>
      </c>
      <c r="G38" s="117"/>
      <c r="H38" s="118"/>
      <c r="I38" s="20"/>
      <c r="J38" s="21"/>
    </row>
    <row r="39" spans="1:13" ht="15.95" hidden="1" customHeight="1" x14ac:dyDescent="0.25">
      <c r="A39" s="371"/>
      <c r="B39" s="78"/>
      <c r="C39" s="145" t="s">
        <v>123</v>
      </c>
      <c r="D39" s="141" t="s">
        <v>6</v>
      </c>
      <c r="E39" s="146" t="s">
        <v>7</v>
      </c>
      <c r="F39" s="142" t="s">
        <v>8</v>
      </c>
      <c r="G39" s="126" t="s">
        <v>9</v>
      </c>
      <c r="H39" s="59">
        <v>7.0499999999999993E-2</v>
      </c>
      <c r="I39" s="44" t="s">
        <v>42</v>
      </c>
      <c r="J39" s="154"/>
      <c r="K39" s="2" t="s">
        <v>1</v>
      </c>
      <c r="L39" s="45" t="s">
        <v>62</v>
      </c>
      <c r="M39" s="1"/>
    </row>
    <row r="40" spans="1:13" ht="15.95" hidden="1" customHeight="1" x14ac:dyDescent="0.25">
      <c r="A40" s="371"/>
      <c r="B40" s="78"/>
      <c r="C40" s="145" t="s">
        <v>124</v>
      </c>
      <c r="D40" s="141" t="s">
        <v>6</v>
      </c>
      <c r="E40" s="146" t="s">
        <v>10</v>
      </c>
      <c r="F40" s="142" t="s">
        <v>11</v>
      </c>
      <c r="G40" s="126" t="s">
        <v>12</v>
      </c>
      <c r="H40" s="59">
        <v>0.23719999999999999</v>
      </c>
      <c r="I40" s="44" t="s">
        <v>44</v>
      </c>
      <c r="J40" s="154"/>
      <c r="K40" s="2" t="s">
        <v>1</v>
      </c>
      <c r="L40" s="45" t="s">
        <v>63</v>
      </c>
      <c r="M40" s="1"/>
    </row>
    <row r="41" spans="1:13" ht="15.95" customHeight="1" x14ac:dyDescent="0.25">
      <c r="A41" s="371"/>
      <c r="B41" s="78"/>
      <c r="C41" s="145" t="s">
        <v>123</v>
      </c>
      <c r="D41" s="141"/>
      <c r="E41" s="146"/>
      <c r="F41" s="142" t="str">
        <f>F27</f>
        <v>PEDRA BRITADA Nº 0, OU PEDRISCO (4,8 A 9,5 MM) POSTO PEDREIRA/FORNECEDOR, SEM FRETE</v>
      </c>
      <c r="G41" s="126" t="str">
        <f>G27</f>
        <v>M3</v>
      </c>
      <c r="H41" s="59">
        <f>H27</f>
        <v>0.51390000000000002</v>
      </c>
      <c r="I41" s="44" t="str">
        <f>I27</f>
        <v>60,01</v>
      </c>
      <c r="J41" s="154"/>
      <c r="K41" s="2"/>
      <c r="L41" s="79"/>
      <c r="M41" s="1"/>
    </row>
    <row r="42" spans="1:13" ht="15.95" customHeight="1" x14ac:dyDescent="0.25">
      <c r="A42" s="371"/>
      <c r="B42" s="78"/>
      <c r="C42" s="145" t="s">
        <v>124</v>
      </c>
      <c r="D42" s="141" t="s">
        <v>2</v>
      </c>
      <c r="E42" s="146" t="s">
        <v>13</v>
      </c>
      <c r="F42" s="142" t="s">
        <v>14</v>
      </c>
      <c r="G42" s="126" t="s">
        <v>0</v>
      </c>
      <c r="H42" s="59">
        <v>1856.4</v>
      </c>
      <c r="I42" s="44" t="s">
        <v>46</v>
      </c>
      <c r="J42" s="152">
        <f>H42*I42</f>
        <v>612.61200000000008</v>
      </c>
      <c r="K42" s="2" t="s">
        <v>1</v>
      </c>
      <c r="L42" s="2" t="s">
        <v>1</v>
      </c>
      <c r="M42" s="1"/>
    </row>
    <row r="43" spans="1:13" ht="15.95" customHeight="1" x14ac:dyDescent="0.25">
      <c r="A43" s="371"/>
      <c r="B43" s="78"/>
      <c r="C43" s="145" t="s">
        <v>125</v>
      </c>
      <c r="D43" s="141" t="s">
        <v>6</v>
      </c>
      <c r="E43" s="146" t="s">
        <v>15</v>
      </c>
      <c r="F43" s="142" t="s">
        <v>16</v>
      </c>
      <c r="G43" s="126" t="s">
        <v>5</v>
      </c>
      <c r="H43" s="62">
        <v>8.2000000000000007E-3</v>
      </c>
      <c r="I43" s="44" t="s">
        <v>47</v>
      </c>
      <c r="J43" s="152">
        <f t="shared" ref="J43:J53" si="2">H43*I43</f>
        <v>2.6747580000000002</v>
      </c>
      <c r="K43" s="2" t="s">
        <v>1</v>
      </c>
      <c r="L43" s="2" t="s">
        <v>1</v>
      </c>
      <c r="M43" s="1"/>
    </row>
    <row r="44" spans="1:13" ht="15.95" customHeight="1" x14ac:dyDescent="0.25">
      <c r="A44" s="371"/>
      <c r="B44" s="78"/>
      <c r="C44" s="145" t="s">
        <v>126</v>
      </c>
      <c r="D44" s="141" t="s">
        <v>6</v>
      </c>
      <c r="E44" s="146" t="s">
        <v>17</v>
      </c>
      <c r="F44" s="142" t="s">
        <v>18</v>
      </c>
      <c r="G44" s="126" t="s">
        <v>19</v>
      </c>
      <c r="H44" s="59">
        <v>36.453899999999997</v>
      </c>
      <c r="I44" s="44" t="s">
        <v>48</v>
      </c>
      <c r="J44" s="152">
        <f t="shared" si="2"/>
        <v>648.51488099999995</v>
      </c>
      <c r="K44" s="2" t="s">
        <v>1</v>
      </c>
      <c r="L44" s="2" t="s">
        <v>1</v>
      </c>
      <c r="M44" s="1"/>
    </row>
    <row r="45" spans="1:13" ht="15.95" customHeight="1" x14ac:dyDescent="0.25">
      <c r="A45" s="371"/>
      <c r="B45" s="78"/>
      <c r="C45" s="145" t="s">
        <v>127</v>
      </c>
      <c r="D45" s="141" t="s">
        <v>6</v>
      </c>
      <c r="E45" s="146" t="s">
        <v>20</v>
      </c>
      <c r="F45" s="142" t="s">
        <v>21</v>
      </c>
      <c r="G45" s="126" t="s">
        <v>19</v>
      </c>
      <c r="H45" s="59">
        <v>36.453899999999997</v>
      </c>
      <c r="I45" s="44" t="s">
        <v>49</v>
      </c>
      <c r="J45" s="152">
        <f t="shared" si="2"/>
        <v>538.78864199999998</v>
      </c>
      <c r="K45" s="2" t="s">
        <v>1</v>
      </c>
      <c r="L45" s="2" t="s">
        <v>1</v>
      </c>
      <c r="M45" s="1"/>
    </row>
    <row r="46" spans="1:13" ht="15.95" customHeight="1" x14ac:dyDescent="0.25">
      <c r="A46" s="371"/>
      <c r="B46" s="78"/>
      <c r="C46" s="145" t="s">
        <v>128</v>
      </c>
      <c r="D46" s="105" t="s">
        <v>6</v>
      </c>
      <c r="E46" s="147" t="s">
        <v>22</v>
      </c>
      <c r="F46" s="13" t="s">
        <v>23</v>
      </c>
      <c r="G46" s="119" t="s">
        <v>5</v>
      </c>
      <c r="H46" s="58">
        <v>0.13600000000000001</v>
      </c>
      <c r="I46" s="19" t="s">
        <v>50</v>
      </c>
      <c r="J46" s="152">
        <f t="shared" si="2"/>
        <v>80.041439999999994</v>
      </c>
      <c r="K46" s="2" t="s">
        <v>1</v>
      </c>
      <c r="L46" s="2" t="s">
        <v>1</v>
      </c>
      <c r="M46" s="1"/>
    </row>
    <row r="47" spans="1:13" ht="15.95" customHeight="1" x14ac:dyDescent="0.25">
      <c r="A47" s="371"/>
      <c r="B47" s="78"/>
      <c r="C47" s="145" t="s">
        <v>129</v>
      </c>
      <c r="D47" s="105" t="s">
        <v>6</v>
      </c>
      <c r="E47" s="147" t="s">
        <v>24</v>
      </c>
      <c r="F47" s="13" t="s">
        <v>25</v>
      </c>
      <c r="G47" s="119" t="s">
        <v>26</v>
      </c>
      <c r="H47" s="58">
        <v>4.1950000000000003</v>
      </c>
      <c r="I47" s="19" t="s">
        <v>51</v>
      </c>
      <c r="J47" s="152">
        <f t="shared" si="2"/>
        <v>26.4285</v>
      </c>
      <c r="K47" s="2" t="s">
        <v>1</v>
      </c>
      <c r="L47" s="2" t="s">
        <v>1</v>
      </c>
      <c r="M47" s="1"/>
    </row>
    <row r="48" spans="1:13" ht="15.95" customHeight="1" x14ac:dyDescent="0.25">
      <c r="A48" s="371"/>
      <c r="B48" s="78"/>
      <c r="C48" s="145" t="s">
        <v>130</v>
      </c>
      <c r="D48" s="105" t="s">
        <v>6</v>
      </c>
      <c r="E48" s="147" t="s">
        <v>27</v>
      </c>
      <c r="F48" s="13" t="s">
        <v>28</v>
      </c>
      <c r="G48" s="119" t="s">
        <v>26</v>
      </c>
      <c r="H48" s="58">
        <v>20.0124</v>
      </c>
      <c r="I48" s="19" t="s">
        <v>52</v>
      </c>
      <c r="J48" s="152">
        <f t="shared" si="2"/>
        <v>221.737392</v>
      </c>
      <c r="K48" s="2" t="s">
        <v>1</v>
      </c>
      <c r="L48" s="2" t="s">
        <v>1</v>
      </c>
      <c r="M48" s="1"/>
    </row>
    <row r="49" spans="1:22" ht="15.95" customHeight="1" x14ac:dyDescent="0.25">
      <c r="A49" s="371"/>
      <c r="B49" s="78"/>
      <c r="C49" s="145" t="s">
        <v>131</v>
      </c>
      <c r="D49" s="105" t="s">
        <v>6</v>
      </c>
      <c r="E49" s="147" t="s">
        <v>29</v>
      </c>
      <c r="F49" s="13" t="s">
        <v>30</v>
      </c>
      <c r="G49" s="119" t="s">
        <v>5</v>
      </c>
      <c r="H49" s="58">
        <v>0.29899999999999999</v>
      </c>
      <c r="I49" s="19" t="s">
        <v>53</v>
      </c>
      <c r="J49" s="152">
        <f t="shared" si="2"/>
        <v>33.999289999999995</v>
      </c>
      <c r="K49" s="2" t="s">
        <v>1</v>
      </c>
      <c r="L49" s="2" t="s">
        <v>1</v>
      </c>
      <c r="M49" s="1"/>
    </row>
    <row r="50" spans="1:22" ht="15.95" customHeight="1" x14ac:dyDescent="0.25">
      <c r="A50" s="371"/>
      <c r="B50" s="78"/>
      <c r="C50" s="145" t="s">
        <v>132</v>
      </c>
      <c r="D50" s="105" t="s">
        <v>6</v>
      </c>
      <c r="E50" s="147" t="s">
        <v>31</v>
      </c>
      <c r="F50" s="13" t="s">
        <v>32</v>
      </c>
      <c r="G50" s="119" t="s">
        <v>5</v>
      </c>
      <c r="H50" s="58">
        <v>0.75390000000000001</v>
      </c>
      <c r="I50" s="19" t="s">
        <v>54</v>
      </c>
      <c r="J50" s="152">
        <f t="shared" si="2"/>
        <v>231.70362599999999</v>
      </c>
      <c r="K50" s="2" t="s">
        <v>1</v>
      </c>
      <c r="L50" s="2" t="s">
        <v>1</v>
      </c>
      <c r="M50" s="1"/>
    </row>
    <row r="51" spans="1:22" ht="15.95" customHeight="1" x14ac:dyDescent="0.25">
      <c r="A51" s="371"/>
      <c r="B51" s="78"/>
      <c r="C51" s="145" t="s">
        <v>133</v>
      </c>
      <c r="D51" s="105" t="s">
        <v>6</v>
      </c>
      <c r="E51" s="147" t="s">
        <v>33</v>
      </c>
      <c r="F51" s="13" t="s">
        <v>34</v>
      </c>
      <c r="G51" s="119" t="s">
        <v>35</v>
      </c>
      <c r="H51" s="58">
        <v>1.36</v>
      </c>
      <c r="I51" s="19" t="s">
        <v>55</v>
      </c>
      <c r="J51" s="152">
        <f t="shared" si="2"/>
        <v>63.144800000000004</v>
      </c>
      <c r="K51" s="2" t="s">
        <v>1</v>
      </c>
      <c r="L51" s="2" t="s">
        <v>1</v>
      </c>
      <c r="M51" s="1"/>
    </row>
    <row r="52" spans="1:22" ht="15.95" customHeight="1" x14ac:dyDescent="0.25">
      <c r="A52" s="371"/>
      <c r="B52" s="78"/>
      <c r="C52" s="145" t="s">
        <v>134</v>
      </c>
      <c r="D52" s="105" t="s">
        <v>6</v>
      </c>
      <c r="E52" s="147" t="s">
        <v>36</v>
      </c>
      <c r="F52" s="13" t="s">
        <v>37</v>
      </c>
      <c r="G52" s="119" t="s">
        <v>5</v>
      </c>
      <c r="H52" s="58">
        <v>0.23519999999999999</v>
      </c>
      <c r="I52" s="19" t="s">
        <v>56</v>
      </c>
      <c r="J52" s="152">
        <f t="shared" si="2"/>
        <v>379.45521599999995</v>
      </c>
      <c r="K52" s="2" t="s">
        <v>1</v>
      </c>
      <c r="L52" s="2" t="s">
        <v>1</v>
      </c>
      <c r="M52" s="1"/>
    </row>
    <row r="53" spans="1:22" ht="15.95" customHeight="1" thickBot="1" x14ac:dyDescent="0.3">
      <c r="A53" s="371"/>
      <c r="B53" s="78"/>
      <c r="C53" s="145" t="s">
        <v>135</v>
      </c>
      <c r="D53" s="105" t="s">
        <v>6</v>
      </c>
      <c r="E53" s="147" t="s">
        <v>38</v>
      </c>
      <c r="F53" s="13" t="s">
        <v>39</v>
      </c>
      <c r="G53" s="120" t="s">
        <v>5</v>
      </c>
      <c r="H53" s="60">
        <v>1.4123000000000001</v>
      </c>
      <c r="I53" s="23" t="s">
        <v>57</v>
      </c>
      <c r="J53" s="168">
        <f t="shared" si="2"/>
        <v>704.20102600000007</v>
      </c>
      <c r="K53" s="2" t="s">
        <v>1</v>
      </c>
      <c r="L53" s="2" t="s">
        <v>1</v>
      </c>
      <c r="M53" s="1"/>
    </row>
    <row r="54" spans="1:22" ht="17.100000000000001" customHeight="1" thickBot="1" x14ac:dyDescent="0.35">
      <c r="A54" s="372"/>
      <c r="B54" s="148"/>
      <c r="C54" s="149"/>
      <c r="D54" s="150" t="str">
        <f>B35</f>
        <v>TOTAL DO ITEM</v>
      </c>
      <c r="E54" s="140"/>
      <c r="F54" s="149" t="s">
        <v>61</v>
      </c>
      <c r="G54" s="143"/>
      <c r="H54" s="144"/>
      <c r="I54" s="153"/>
      <c r="J54" s="167">
        <f>SUM(J42:J53)</f>
        <v>3543.301571</v>
      </c>
      <c r="K54" s="2"/>
      <c r="L54" s="2"/>
      <c r="M54" s="1"/>
    </row>
    <row r="55" spans="1:22" ht="3" customHeight="1" thickBot="1" x14ac:dyDescent="0.3">
      <c r="A55" s="75"/>
      <c r="B55" s="151"/>
      <c r="C55" s="24"/>
      <c r="D55" s="24"/>
      <c r="E55" s="52"/>
      <c r="F55" s="24"/>
      <c r="G55" s="52"/>
      <c r="H55" s="61"/>
      <c r="I55" s="24"/>
      <c r="J55" s="24"/>
    </row>
    <row r="56" spans="1:22" ht="18" customHeight="1" thickBot="1" x14ac:dyDescent="0.3">
      <c r="A56" s="376" t="s">
        <v>140</v>
      </c>
      <c r="B56" s="175"/>
      <c r="C56" s="374" t="s">
        <v>141</v>
      </c>
      <c r="D56" s="374"/>
      <c r="E56" s="374"/>
      <c r="F56" s="374"/>
      <c r="G56" s="374"/>
      <c r="H56" s="374"/>
      <c r="I56" s="374"/>
      <c r="J56" s="375"/>
      <c r="K56" s="2" t="s">
        <v>1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</row>
    <row r="57" spans="1:22" ht="15.95" customHeight="1" x14ac:dyDescent="0.25">
      <c r="A57" s="377"/>
      <c r="B57" s="174"/>
      <c r="C57" s="172" t="s">
        <v>64</v>
      </c>
      <c r="D57" s="171" t="s">
        <v>2</v>
      </c>
      <c r="E57" s="176" t="s">
        <v>66</v>
      </c>
      <c r="F57" s="185" t="s">
        <v>67</v>
      </c>
      <c r="G57" s="98" t="s">
        <v>0</v>
      </c>
      <c r="H57" s="57">
        <f>0.0104*12</f>
        <v>0.12479999999999999</v>
      </c>
      <c r="I57" s="99" t="s">
        <v>68</v>
      </c>
      <c r="J57" s="100">
        <f>H57*I57</f>
        <v>2.5995839999999997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1"/>
    </row>
    <row r="58" spans="1:22" ht="15.95" customHeight="1" x14ac:dyDescent="0.25">
      <c r="A58" s="377"/>
      <c r="B58" s="174"/>
      <c r="C58" s="124" t="s">
        <v>64</v>
      </c>
      <c r="D58" s="14" t="s">
        <v>2</v>
      </c>
      <c r="E58" s="173" t="s">
        <v>69</v>
      </c>
      <c r="F58" s="125" t="s">
        <v>70</v>
      </c>
      <c r="G58" s="101" t="s">
        <v>64</v>
      </c>
      <c r="H58" s="48">
        <v>12</v>
      </c>
      <c r="I58" s="15" t="s">
        <v>71</v>
      </c>
      <c r="J58" s="88">
        <f t="shared" ref="J58:J60" si="3">H58*I58</f>
        <v>207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</row>
    <row r="59" spans="1:22" ht="15.95" customHeight="1" x14ac:dyDescent="0.25">
      <c r="A59" s="377"/>
      <c r="B59" s="174"/>
      <c r="C59" s="124" t="s">
        <v>64</v>
      </c>
      <c r="D59" s="14" t="s">
        <v>6</v>
      </c>
      <c r="E59" s="173" t="s">
        <v>72</v>
      </c>
      <c r="F59" s="125" t="s">
        <v>73</v>
      </c>
      <c r="G59" s="101" t="s">
        <v>19</v>
      </c>
      <c r="H59" s="48">
        <f>0.06*12</f>
        <v>0.72</v>
      </c>
      <c r="I59" s="15" t="s">
        <v>74</v>
      </c>
      <c r="J59" s="88">
        <f t="shared" si="3"/>
        <v>14.637599999999999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1"/>
    </row>
    <row r="60" spans="1:22" ht="15.95" customHeight="1" thickBot="1" x14ac:dyDescent="0.3">
      <c r="A60" s="377"/>
      <c r="B60" s="174"/>
      <c r="C60" s="177" t="s">
        <v>64</v>
      </c>
      <c r="D60" s="178" t="s">
        <v>6</v>
      </c>
      <c r="E60" s="179" t="s">
        <v>20</v>
      </c>
      <c r="F60" s="186" t="s">
        <v>21</v>
      </c>
      <c r="G60" s="103" t="s">
        <v>19</v>
      </c>
      <c r="H60" s="49">
        <f>0.06*12</f>
        <v>0.72</v>
      </c>
      <c r="I60" s="17" t="s">
        <v>49</v>
      </c>
      <c r="J60" s="187">
        <f t="shared" si="3"/>
        <v>10.641599999999999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1"/>
    </row>
    <row r="61" spans="1:22" ht="17.100000000000001" customHeight="1" thickBot="1" x14ac:dyDescent="0.3">
      <c r="A61" s="378"/>
      <c r="B61" s="175"/>
      <c r="C61" s="180"/>
      <c r="D61" s="150" t="str">
        <f>D54</f>
        <v>TOTAL DO ITEM</v>
      </c>
      <c r="E61" s="181"/>
      <c r="F61" s="18" t="s">
        <v>65</v>
      </c>
      <c r="G61" s="181"/>
      <c r="H61" s="182"/>
      <c r="I61" s="183"/>
      <c r="J61" s="184">
        <f>SUM(J57:J60)</f>
        <v>234.878784</v>
      </c>
    </row>
    <row r="62" spans="1:22" ht="30" customHeight="1" thickBot="1" x14ac:dyDescent="0.3">
      <c r="B62" s="78"/>
      <c r="E62" s="53"/>
      <c r="F62" s="25"/>
      <c r="G62" s="53"/>
    </row>
    <row r="63" spans="1:22" ht="30" customHeight="1" x14ac:dyDescent="0.25">
      <c r="F63" s="25"/>
      <c r="G63" s="53"/>
      <c r="H63" s="46"/>
      <c r="K63" s="26" t="s">
        <v>88</v>
      </c>
      <c r="L63" s="27" t="s">
        <v>78</v>
      </c>
      <c r="M63" s="22" t="s">
        <v>79</v>
      </c>
    </row>
    <row r="64" spans="1:22" ht="30" customHeight="1" x14ac:dyDescent="0.25">
      <c r="F64" s="25"/>
      <c r="G64" s="53"/>
      <c r="H64" s="46"/>
      <c r="K64" s="28">
        <v>1</v>
      </c>
      <c r="L64" s="28" t="str">
        <f>F35</f>
        <v>2.954,45</v>
      </c>
      <c r="M64" s="29">
        <f>L64*K64</f>
        <v>2954.45</v>
      </c>
    </row>
    <row r="65" spans="6:13" ht="30" customHeight="1" x14ac:dyDescent="0.25">
      <c r="F65" s="25"/>
      <c r="G65" s="53"/>
      <c r="H65" s="46"/>
      <c r="K65" s="28">
        <v>2</v>
      </c>
      <c r="L65" s="28" t="str">
        <f>L64</f>
        <v>2.954,45</v>
      </c>
      <c r="M65" s="29">
        <f>L65*K65</f>
        <v>5908.9</v>
      </c>
    </row>
    <row r="66" spans="6:13" ht="30" customHeight="1" thickBot="1" x14ac:dyDescent="0.3">
      <c r="F66" s="25"/>
      <c r="G66" s="53"/>
      <c r="H66" s="47"/>
      <c r="K66" s="28">
        <v>1</v>
      </c>
      <c r="L66" s="28" t="str">
        <f>F54</f>
        <v>3.558,71</v>
      </c>
      <c r="M66" s="29">
        <f t="shared" ref="M66:M67" si="4">L66*K66</f>
        <v>3558.71</v>
      </c>
    </row>
    <row r="67" spans="6:13" ht="30" customHeight="1" x14ac:dyDescent="0.25">
      <c r="F67" s="25"/>
      <c r="G67" s="53"/>
      <c r="H67" s="30" t="s">
        <v>75</v>
      </c>
      <c r="K67" s="28">
        <v>12</v>
      </c>
      <c r="L67" s="28" t="str">
        <f>F61</f>
        <v>20,41</v>
      </c>
      <c r="M67" s="29">
        <f t="shared" si="4"/>
        <v>244.92000000000002</v>
      </c>
    </row>
    <row r="68" spans="6:13" ht="30" customHeight="1" thickBot="1" x14ac:dyDescent="0.3">
      <c r="F68" s="25"/>
      <c r="G68" s="53"/>
      <c r="H68" s="362"/>
      <c r="I68" s="363"/>
      <c r="J68" s="31" t="s">
        <v>76</v>
      </c>
      <c r="K68" s="32">
        <f>SUM(M64:M67)</f>
        <v>12666.979999999998</v>
      </c>
    </row>
  </sheetData>
  <mergeCells count="14">
    <mergeCell ref="H68:I68"/>
    <mergeCell ref="B23:E23"/>
    <mergeCell ref="B35:E35"/>
    <mergeCell ref="A37:A54"/>
    <mergeCell ref="A1:J1"/>
    <mergeCell ref="C56:J56"/>
    <mergeCell ref="A56:A61"/>
    <mergeCell ref="B7:J7"/>
    <mergeCell ref="B11:F11"/>
    <mergeCell ref="A9:B9"/>
    <mergeCell ref="A11:A23"/>
    <mergeCell ref="A25:A35"/>
    <mergeCell ref="B25:H25"/>
    <mergeCell ref="B37:H37"/>
  </mergeCells>
  <pageMargins left="0.511811024" right="0.511811024" top="0.78740157499999996" bottom="0.78740157499999996" header="0.31496062000000002" footer="0.31496062000000002"/>
  <pageSetup paperSize="9" scale="3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2"/>
  <sheetViews>
    <sheetView tabSelected="1" view="pageBreakPreview" topLeftCell="A52" zoomScale="85" zoomScaleNormal="100" zoomScaleSheetLayoutView="85" workbookViewId="0">
      <selection activeCell="H74" sqref="H74"/>
    </sheetView>
  </sheetViews>
  <sheetFormatPr defaultRowHeight="15" x14ac:dyDescent="0.25"/>
  <cols>
    <col min="1" max="1" width="4.140625" customWidth="1"/>
    <col min="3" max="3" width="3.7109375" customWidth="1"/>
    <col min="4" max="4" width="8.7109375" customWidth="1"/>
    <col min="5" max="5" width="18.85546875" style="188" customWidth="1"/>
    <col min="6" max="6" width="14.85546875" customWidth="1"/>
    <col min="7" max="7" width="4.140625" customWidth="1"/>
    <col min="8" max="8" width="122.85546875" customWidth="1"/>
    <col min="10" max="10" width="12.28515625" customWidth="1"/>
    <col min="11" max="11" width="14.5703125" customWidth="1"/>
    <col min="12" max="12" width="16.5703125" customWidth="1"/>
    <col min="13" max="13" width="13.7109375" customWidth="1"/>
  </cols>
  <sheetData>
    <row r="1" spans="2:12" s="277" customFormat="1" ht="22.5" customHeight="1" x14ac:dyDescent="0.3">
      <c r="B1" s="392" t="s">
        <v>95</v>
      </c>
      <c r="C1" s="393"/>
      <c r="D1" s="393"/>
      <c r="E1" s="393"/>
      <c r="F1" s="393"/>
      <c r="G1" s="393"/>
      <c r="H1" s="393"/>
      <c r="I1" s="393"/>
      <c r="J1" s="393"/>
      <c r="K1" s="393"/>
      <c r="L1" s="394"/>
    </row>
    <row r="2" spans="2:12" ht="17.100000000000001" customHeight="1" thickBot="1" x14ac:dyDescent="0.3">
      <c r="B2" s="218"/>
      <c r="C2" s="278"/>
      <c r="D2" s="395" t="s">
        <v>207</v>
      </c>
      <c r="E2" s="395"/>
      <c r="F2" s="395"/>
      <c r="G2" s="395"/>
      <c r="H2" s="395"/>
      <c r="I2" s="395"/>
      <c r="J2" s="395"/>
      <c r="K2" s="395"/>
      <c r="L2" s="279"/>
    </row>
    <row r="3" spans="2:12" ht="9" customHeight="1" x14ac:dyDescent="0.25">
      <c r="B3" s="41"/>
      <c r="C3" s="41"/>
      <c r="D3" s="41"/>
      <c r="E3" s="189"/>
      <c r="F3" s="41"/>
      <c r="G3" s="41"/>
      <c r="H3" s="41"/>
      <c r="I3" s="41"/>
      <c r="J3" s="41"/>
      <c r="K3" s="41"/>
      <c r="L3" s="41"/>
    </row>
    <row r="4" spans="2:12" ht="9" customHeight="1" x14ac:dyDescent="0.25">
      <c r="B4" s="324"/>
      <c r="C4" s="324"/>
      <c r="D4" s="324"/>
      <c r="E4" s="325"/>
      <c r="F4" s="324"/>
      <c r="G4" s="324"/>
      <c r="H4" s="324"/>
      <c r="I4" s="324"/>
      <c r="J4" s="324"/>
      <c r="K4" s="324"/>
      <c r="L4" s="324"/>
    </row>
    <row r="5" spans="2:12" ht="17.100000000000001" customHeight="1" x14ac:dyDescent="0.35">
      <c r="E5" s="323" t="s">
        <v>208</v>
      </c>
      <c r="F5" s="391" t="s">
        <v>209</v>
      </c>
      <c r="G5" s="391"/>
      <c r="H5" s="391"/>
      <c r="I5" s="391"/>
      <c r="J5" s="391"/>
      <c r="K5" s="391"/>
    </row>
    <row r="6" spans="2:12" ht="7.5" customHeight="1" thickBot="1" x14ac:dyDescent="0.3"/>
    <row r="7" spans="2:12" ht="25.5" customHeight="1" thickBot="1" x14ac:dyDescent="0.3">
      <c r="B7" s="262"/>
      <c r="C7" s="399" t="s">
        <v>94</v>
      </c>
      <c r="D7" s="399"/>
      <c r="E7" s="399"/>
      <c r="F7" s="399"/>
      <c r="G7" s="399"/>
      <c r="H7" s="399"/>
      <c r="I7" s="399"/>
      <c r="J7" s="399"/>
      <c r="K7" s="399"/>
      <c r="L7" s="400"/>
    </row>
    <row r="8" spans="2:12" ht="2.25" customHeight="1" thickBot="1" x14ac:dyDescent="0.3">
      <c r="B8" s="75"/>
      <c r="C8" s="41"/>
      <c r="D8" s="41"/>
      <c r="E8" s="189"/>
      <c r="F8" s="50"/>
      <c r="G8" s="50"/>
      <c r="H8" s="41"/>
      <c r="I8" s="50"/>
      <c r="J8" s="55"/>
      <c r="K8" s="41"/>
      <c r="L8" s="41"/>
    </row>
    <row r="9" spans="2:12" ht="33" customHeight="1" x14ac:dyDescent="0.25">
      <c r="B9" s="396" t="s">
        <v>77</v>
      </c>
      <c r="C9" s="397"/>
      <c r="D9" s="398"/>
      <c r="E9" s="264" t="s">
        <v>58</v>
      </c>
      <c r="F9" s="263" t="s">
        <v>89</v>
      </c>
      <c r="G9" s="263"/>
      <c r="H9" s="263" t="s">
        <v>59</v>
      </c>
      <c r="I9" s="263" t="s">
        <v>90</v>
      </c>
      <c r="J9" s="265" t="s">
        <v>152</v>
      </c>
      <c r="K9" s="263" t="s">
        <v>92</v>
      </c>
      <c r="L9" s="266" t="s">
        <v>93</v>
      </c>
    </row>
    <row r="10" spans="2:12" ht="6" customHeight="1" thickBot="1" x14ac:dyDescent="0.3">
      <c r="B10" s="67"/>
      <c r="C10" s="196"/>
      <c r="D10" s="196"/>
      <c r="E10" s="40"/>
      <c r="F10" s="51"/>
      <c r="G10" s="51"/>
      <c r="H10" s="40"/>
      <c r="I10" s="51"/>
      <c r="J10" s="56"/>
      <c r="K10" s="40"/>
      <c r="L10" s="40"/>
    </row>
    <row r="11" spans="2:12" ht="17.100000000000001" customHeight="1" thickBot="1" x14ac:dyDescent="0.3">
      <c r="B11" s="385" t="s">
        <v>99</v>
      </c>
      <c r="C11" s="381" t="s">
        <v>170</v>
      </c>
      <c r="D11" s="382"/>
      <c r="E11" s="382"/>
      <c r="F11" s="382"/>
      <c r="G11" s="382"/>
      <c r="H11" s="382"/>
      <c r="I11" s="382"/>
      <c r="J11" s="382"/>
      <c r="K11" s="382"/>
      <c r="L11" s="390"/>
    </row>
    <row r="12" spans="2:12" ht="17.100000000000001" customHeight="1" x14ac:dyDescent="0.25">
      <c r="B12" s="386"/>
      <c r="C12" s="78"/>
      <c r="D12" s="219" t="s">
        <v>100</v>
      </c>
      <c r="E12" s="193" t="s">
        <v>145</v>
      </c>
      <c r="F12" s="82">
        <v>3277</v>
      </c>
      <c r="G12" s="420" t="s">
        <v>142</v>
      </c>
      <c r="H12" s="421"/>
      <c r="I12" s="98" t="s">
        <v>97</v>
      </c>
      <c r="J12" s="209">
        <v>1</v>
      </c>
      <c r="K12" s="209">
        <v>606.23</v>
      </c>
      <c r="L12" s="213">
        <f>J12*K12</f>
        <v>606.23</v>
      </c>
    </row>
    <row r="13" spans="2:12" ht="17.100000000000001" customHeight="1" x14ac:dyDescent="0.25">
      <c r="B13" s="386"/>
      <c r="C13" s="78"/>
      <c r="D13" s="220" t="s">
        <v>101</v>
      </c>
      <c r="E13" s="194" t="s">
        <v>144</v>
      </c>
      <c r="F13" s="84">
        <v>6087</v>
      </c>
      <c r="G13" s="422" t="s">
        <v>143</v>
      </c>
      <c r="H13" s="423"/>
      <c r="I13" s="101" t="s">
        <v>97</v>
      </c>
      <c r="J13" s="210">
        <v>1</v>
      </c>
      <c r="K13" s="210"/>
      <c r="L13" s="214">
        <f>J13*K13</f>
        <v>0</v>
      </c>
    </row>
    <row r="14" spans="2:12" ht="17.100000000000001" customHeight="1" x14ac:dyDescent="0.25">
      <c r="B14" s="386"/>
      <c r="C14" s="78"/>
      <c r="D14" s="220" t="s">
        <v>146</v>
      </c>
      <c r="E14" s="194" t="s">
        <v>145</v>
      </c>
      <c r="F14" s="84">
        <v>370</v>
      </c>
      <c r="G14" s="201"/>
      <c r="H14" s="197" t="s">
        <v>147</v>
      </c>
      <c r="I14" s="101" t="s">
        <v>150</v>
      </c>
      <c r="J14" s="217">
        <v>1.6E-2</v>
      </c>
      <c r="K14" s="210">
        <v>60</v>
      </c>
      <c r="L14" s="214">
        <f>J14*K14</f>
        <v>0.96</v>
      </c>
    </row>
    <row r="15" spans="2:12" ht="17.100000000000001" customHeight="1" x14ac:dyDescent="0.25">
      <c r="B15" s="386"/>
      <c r="C15" s="78"/>
      <c r="D15" s="220" t="s">
        <v>153</v>
      </c>
      <c r="E15" s="194" t="s">
        <v>145</v>
      </c>
      <c r="F15" s="85">
        <v>1379</v>
      </c>
      <c r="G15" s="202"/>
      <c r="H15" s="198" t="s">
        <v>148</v>
      </c>
      <c r="I15" s="66" t="s">
        <v>151</v>
      </c>
      <c r="J15" s="211">
        <v>5.54</v>
      </c>
      <c r="K15" s="211">
        <v>0.55000000000000004</v>
      </c>
      <c r="L15" s="215">
        <f>J15*K15</f>
        <v>3.0470000000000002</v>
      </c>
    </row>
    <row r="16" spans="2:12" ht="17.100000000000001" customHeight="1" x14ac:dyDescent="0.25">
      <c r="B16" s="386"/>
      <c r="C16" s="78"/>
      <c r="D16" s="220" t="s">
        <v>154</v>
      </c>
      <c r="E16" s="194" t="s">
        <v>145</v>
      </c>
      <c r="F16" s="84">
        <v>4718</v>
      </c>
      <c r="G16" s="201"/>
      <c r="H16" s="197" t="s">
        <v>149</v>
      </c>
      <c r="I16" s="101" t="s">
        <v>150</v>
      </c>
      <c r="J16" s="217">
        <v>1.4999999999999999E-2</v>
      </c>
      <c r="K16" s="210">
        <v>47</v>
      </c>
      <c r="L16" s="215">
        <f t="shared" ref="L16:L22" si="0">J16*K16</f>
        <v>0.70499999999999996</v>
      </c>
    </row>
    <row r="17" spans="2:12" ht="17.100000000000001" customHeight="1" x14ac:dyDescent="0.25">
      <c r="B17" s="386"/>
      <c r="C17" s="78"/>
      <c r="D17" s="220" t="s">
        <v>155</v>
      </c>
      <c r="E17" s="194" t="s">
        <v>145</v>
      </c>
      <c r="F17" s="84">
        <v>88316</v>
      </c>
      <c r="G17" s="201"/>
      <c r="H17" s="197" t="s">
        <v>160</v>
      </c>
      <c r="I17" s="101" t="s">
        <v>19</v>
      </c>
      <c r="J17" s="210">
        <v>0.2</v>
      </c>
      <c r="K17" s="210">
        <v>14.78</v>
      </c>
      <c r="L17" s="215">
        <f t="shared" si="0"/>
        <v>2.956</v>
      </c>
    </row>
    <row r="18" spans="2:12" ht="17.100000000000001" customHeight="1" x14ac:dyDescent="0.25">
      <c r="B18" s="386"/>
      <c r="C18" s="78"/>
      <c r="D18" s="220" t="s">
        <v>156</v>
      </c>
      <c r="E18" s="194" t="s">
        <v>145</v>
      </c>
      <c r="F18" s="84">
        <v>88245</v>
      </c>
      <c r="G18" s="201"/>
      <c r="H18" s="197" t="s">
        <v>161</v>
      </c>
      <c r="I18" s="101" t="s">
        <v>19</v>
      </c>
      <c r="J18" s="210">
        <v>0.1</v>
      </c>
      <c r="K18" s="210">
        <v>17.7</v>
      </c>
      <c r="L18" s="215">
        <f t="shared" si="0"/>
        <v>1.77</v>
      </c>
    </row>
    <row r="19" spans="2:12" ht="17.100000000000001" customHeight="1" x14ac:dyDescent="0.25">
      <c r="B19" s="386"/>
      <c r="C19" s="78"/>
      <c r="D19" s="220" t="s">
        <v>157</v>
      </c>
      <c r="E19" s="194" t="s">
        <v>145</v>
      </c>
      <c r="F19" s="84">
        <v>5069</v>
      </c>
      <c r="G19" s="201"/>
      <c r="H19" s="197" t="s">
        <v>162</v>
      </c>
      <c r="I19" s="101" t="s">
        <v>26</v>
      </c>
      <c r="J19" s="210">
        <v>0.08</v>
      </c>
      <c r="K19" s="210">
        <v>10.130000000000001</v>
      </c>
      <c r="L19" s="215">
        <f t="shared" si="0"/>
        <v>0.81040000000000012</v>
      </c>
    </row>
    <row r="20" spans="2:12" ht="17.100000000000001" customHeight="1" x14ac:dyDescent="0.25">
      <c r="B20" s="386"/>
      <c r="C20" s="78"/>
      <c r="D20" s="220" t="s">
        <v>158</v>
      </c>
      <c r="E20" s="194" t="s">
        <v>145</v>
      </c>
      <c r="F20" s="84">
        <v>4512</v>
      </c>
      <c r="G20" s="201"/>
      <c r="H20" s="199" t="s">
        <v>163</v>
      </c>
      <c r="I20" s="101" t="s">
        <v>164</v>
      </c>
      <c r="J20" s="210">
        <v>0.92</v>
      </c>
      <c r="K20" s="210">
        <v>2.5</v>
      </c>
      <c r="L20" s="215">
        <f t="shared" si="0"/>
        <v>2.3000000000000003</v>
      </c>
    </row>
    <row r="21" spans="2:12" ht="17.100000000000001" customHeight="1" x14ac:dyDescent="0.25">
      <c r="B21" s="386"/>
      <c r="C21" s="78"/>
      <c r="D21" s="220" t="s">
        <v>159</v>
      </c>
      <c r="E21" s="194" t="s">
        <v>145</v>
      </c>
      <c r="F21" s="84">
        <v>43059</v>
      </c>
      <c r="G21" s="201"/>
      <c r="H21" s="199" t="s">
        <v>166</v>
      </c>
      <c r="I21" s="101" t="s">
        <v>167</v>
      </c>
      <c r="J21" s="210">
        <v>1.44</v>
      </c>
      <c r="K21" s="210">
        <v>4.6539999999999999</v>
      </c>
      <c r="L21" s="215">
        <f t="shared" si="0"/>
        <v>6.7017599999999993</v>
      </c>
    </row>
    <row r="22" spans="2:12" ht="17.100000000000001" customHeight="1" x14ac:dyDescent="0.25">
      <c r="B22" s="386"/>
      <c r="C22" s="78"/>
      <c r="D22" s="220" t="s">
        <v>165</v>
      </c>
      <c r="E22" s="194" t="s">
        <v>145</v>
      </c>
      <c r="F22" s="84">
        <v>43132</v>
      </c>
      <c r="G22" s="201"/>
      <c r="H22" s="197" t="s">
        <v>168</v>
      </c>
      <c r="I22" s="101" t="s">
        <v>169</v>
      </c>
      <c r="J22" s="217">
        <v>2.9000000000000001E-2</v>
      </c>
      <c r="K22" s="210">
        <v>10.93</v>
      </c>
      <c r="L22" s="215">
        <f t="shared" si="0"/>
        <v>0.31697000000000003</v>
      </c>
    </row>
    <row r="23" spans="2:12" ht="17.100000000000001" customHeight="1" thickBot="1" x14ac:dyDescent="0.3">
      <c r="B23" s="386"/>
      <c r="C23" s="80"/>
      <c r="D23" s="221"/>
      <c r="E23" s="195"/>
      <c r="F23" s="87"/>
      <c r="G23" s="203"/>
      <c r="H23" s="200"/>
      <c r="I23" s="103"/>
      <c r="J23" s="212"/>
      <c r="K23" s="212"/>
      <c r="L23" s="216"/>
    </row>
    <row r="24" spans="2:12" ht="17.100000000000001" customHeight="1" thickBot="1" x14ac:dyDescent="0.3">
      <c r="B24" s="387"/>
      <c r="C24" s="364"/>
      <c r="D24" s="365"/>
      <c r="E24" s="365"/>
      <c r="F24" s="365"/>
      <c r="G24" s="260"/>
      <c r="H24" s="261" t="str">
        <f>G36</f>
        <v>TOTAL DO ITEM</v>
      </c>
      <c r="I24" s="259"/>
      <c r="J24" s="162"/>
      <c r="K24" s="11"/>
      <c r="L24" s="165">
        <f>SUM(L12:L23)</f>
        <v>625.79713000000004</v>
      </c>
    </row>
    <row r="25" spans="2:12" ht="6" customHeight="1" thickBot="1" x14ac:dyDescent="0.35">
      <c r="B25" s="67"/>
      <c r="C25" s="68"/>
      <c r="D25" s="69"/>
      <c r="E25" s="190"/>
      <c r="F25" s="69"/>
      <c r="G25" s="204"/>
      <c r="H25" s="70"/>
      <c r="I25" s="77"/>
      <c r="J25" s="71"/>
      <c r="K25" s="72"/>
      <c r="L25" s="73"/>
    </row>
    <row r="26" spans="2:12" ht="17.100000000000001" customHeight="1" thickBot="1" x14ac:dyDescent="0.3">
      <c r="B26" s="401" t="s">
        <v>109</v>
      </c>
      <c r="C26" s="403" t="s">
        <v>171</v>
      </c>
      <c r="D26" s="404"/>
      <c r="E26" s="404"/>
      <c r="F26" s="404"/>
      <c r="G26" s="404"/>
      <c r="H26" s="404"/>
      <c r="I26" s="404"/>
      <c r="J26" s="404"/>
      <c r="K26" s="404"/>
      <c r="L26" s="405"/>
    </row>
    <row r="27" spans="2:12" ht="17.100000000000001" customHeight="1" x14ac:dyDescent="0.25">
      <c r="B27" s="371"/>
      <c r="C27" s="78"/>
      <c r="D27" s="229" t="s">
        <v>111</v>
      </c>
      <c r="E27" s="255" t="s">
        <v>178</v>
      </c>
      <c r="F27" s="256">
        <v>11894</v>
      </c>
      <c r="G27" s="114" t="s">
        <v>172</v>
      </c>
      <c r="H27" s="114"/>
      <c r="I27" s="117" t="s">
        <v>180</v>
      </c>
      <c r="J27" s="118">
        <v>1</v>
      </c>
      <c r="K27" s="20">
        <v>573.08000000000004</v>
      </c>
      <c r="L27" s="224">
        <f>J27*K27</f>
        <v>573.08000000000004</v>
      </c>
    </row>
    <row r="28" spans="2:12" ht="17.100000000000001" customHeight="1" x14ac:dyDescent="0.25">
      <c r="B28" s="371"/>
      <c r="C28" s="78"/>
      <c r="D28" s="230" t="s">
        <v>112</v>
      </c>
      <c r="E28" s="253" t="s">
        <v>178</v>
      </c>
      <c r="F28" s="222" t="s">
        <v>3</v>
      </c>
      <c r="G28" s="424" t="s">
        <v>173</v>
      </c>
      <c r="H28" s="425"/>
      <c r="I28" s="119" t="s">
        <v>150</v>
      </c>
      <c r="J28" s="58">
        <v>0.51390000000000002</v>
      </c>
      <c r="K28" s="19" t="s">
        <v>41</v>
      </c>
      <c r="L28" s="155">
        <f>J28*K28</f>
        <v>30.839138999999999</v>
      </c>
    </row>
    <row r="29" spans="2:12" ht="17.100000000000001" customHeight="1" x14ac:dyDescent="0.25">
      <c r="B29" s="371"/>
      <c r="C29" s="78"/>
      <c r="D29" s="230" t="s">
        <v>113</v>
      </c>
      <c r="E29" s="253" t="s">
        <v>178</v>
      </c>
      <c r="F29" s="222">
        <v>94116</v>
      </c>
      <c r="G29" s="426" t="s">
        <v>179</v>
      </c>
      <c r="H29" s="425"/>
      <c r="I29" s="119" t="s">
        <v>150</v>
      </c>
      <c r="J29" s="58">
        <v>0.13</v>
      </c>
      <c r="K29" s="19">
        <v>113.71</v>
      </c>
      <c r="L29" s="155">
        <f t="shared" ref="L29:L34" si="1">J29*K29</f>
        <v>14.782299999999999</v>
      </c>
    </row>
    <row r="30" spans="2:12" ht="17.100000000000001" customHeight="1" x14ac:dyDescent="0.25">
      <c r="B30" s="371"/>
      <c r="C30" s="78"/>
      <c r="D30" s="230" t="s">
        <v>114</v>
      </c>
      <c r="E30" s="253" t="s">
        <v>144</v>
      </c>
      <c r="F30" s="222" t="s">
        <v>7</v>
      </c>
      <c r="G30" s="205"/>
      <c r="H30" s="93" t="s">
        <v>175</v>
      </c>
      <c r="I30" s="119" t="s">
        <v>205</v>
      </c>
      <c r="J30" s="58">
        <v>0.24690000000000001</v>
      </c>
      <c r="K30" s="19" t="s">
        <v>42</v>
      </c>
      <c r="L30" s="155">
        <f t="shared" si="1"/>
        <v>22.021011000000001</v>
      </c>
    </row>
    <row r="31" spans="2:12" ht="17.100000000000001" customHeight="1" x14ac:dyDescent="0.25">
      <c r="B31" s="371"/>
      <c r="C31" s="78"/>
      <c r="D31" s="230" t="s">
        <v>115</v>
      </c>
      <c r="E31" s="253" t="s">
        <v>144</v>
      </c>
      <c r="F31" s="222" t="s">
        <v>10</v>
      </c>
      <c r="G31" s="205"/>
      <c r="H31" s="93" t="s">
        <v>175</v>
      </c>
      <c r="I31" s="119" t="s">
        <v>206</v>
      </c>
      <c r="J31" s="58">
        <v>0.83050000000000002</v>
      </c>
      <c r="K31" s="19" t="s">
        <v>44</v>
      </c>
      <c r="L31" s="155">
        <f t="shared" si="1"/>
        <v>32.148654999999998</v>
      </c>
    </row>
    <row r="32" spans="2:12" ht="17.100000000000001" customHeight="1" x14ac:dyDescent="0.25">
      <c r="B32" s="371"/>
      <c r="C32" s="78"/>
      <c r="D32" s="230" t="s">
        <v>176</v>
      </c>
      <c r="E32" s="253" t="s">
        <v>144</v>
      </c>
      <c r="F32" s="222" t="s">
        <v>17</v>
      </c>
      <c r="G32" s="205"/>
      <c r="H32" s="93" t="s">
        <v>174</v>
      </c>
      <c r="I32" s="119" t="s">
        <v>19</v>
      </c>
      <c r="J32" s="58">
        <v>19.7</v>
      </c>
      <c r="K32" s="19" t="s">
        <v>48</v>
      </c>
      <c r="L32" s="155">
        <f t="shared" si="1"/>
        <v>350.46299999999997</v>
      </c>
    </row>
    <row r="33" spans="2:12" ht="17.100000000000001" customHeight="1" x14ac:dyDescent="0.25">
      <c r="B33" s="371"/>
      <c r="C33" s="78"/>
      <c r="D33" s="230" t="s">
        <v>177</v>
      </c>
      <c r="E33" s="253" t="s">
        <v>144</v>
      </c>
      <c r="F33" s="222" t="s">
        <v>20</v>
      </c>
      <c r="G33" s="205"/>
      <c r="H33" s="93" t="s">
        <v>160</v>
      </c>
      <c r="I33" s="119" t="s">
        <v>19</v>
      </c>
      <c r="J33" s="58">
        <v>19.7</v>
      </c>
      <c r="K33" s="19" t="s">
        <v>49</v>
      </c>
      <c r="L33" s="155">
        <f t="shared" si="1"/>
        <v>291.166</v>
      </c>
    </row>
    <row r="34" spans="2:12" ht="17.100000000000001" customHeight="1" x14ac:dyDescent="0.25">
      <c r="B34" s="371"/>
      <c r="C34" s="78"/>
      <c r="D34" s="230" t="s">
        <v>116</v>
      </c>
      <c r="E34" s="253" t="s">
        <v>144</v>
      </c>
      <c r="F34" s="222" t="s">
        <v>29</v>
      </c>
      <c r="G34" s="205"/>
      <c r="H34" s="225" t="s">
        <v>181</v>
      </c>
      <c r="I34" s="119" t="s">
        <v>150</v>
      </c>
      <c r="J34" s="58">
        <v>0.16500000000000001</v>
      </c>
      <c r="K34" s="19" t="s">
        <v>53</v>
      </c>
      <c r="L34" s="155">
        <f t="shared" si="1"/>
        <v>18.762149999999998</v>
      </c>
    </row>
    <row r="35" spans="2:12" ht="17.100000000000001" customHeight="1" thickBot="1" x14ac:dyDescent="0.3">
      <c r="B35" s="371"/>
      <c r="C35" s="78"/>
      <c r="D35" s="231"/>
      <c r="E35" s="254"/>
      <c r="F35" s="223"/>
      <c r="G35" s="257"/>
      <c r="H35" s="130"/>
      <c r="I35" s="131"/>
      <c r="J35" s="132"/>
      <c r="K35" s="133"/>
      <c r="L35" s="232"/>
    </row>
    <row r="36" spans="2:12" ht="17.100000000000001" customHeight="1" thickBot="1" x14ac:dyDescent="0.35">
      <c r="B36" s="402"/>
      <c r="C36" s="367"/>
      <c r="D36" s="368"/>
      <c r="E36" s="368"/>
      <c r="F36" s="368"/>
      <c r="G36" s="411" t="s">
        <v>91</v>
      </c>
      <c r="H36" s="412"/>
      <c r="I36" s="258"/>
      <c r="J36" s="158"/>
      <c r="K36" s="159"/>
      <c r="L36" s="166">
        <f>SUM(L27:L35)</f>
        <v>1333.2622550000001</v>
      </c>
    </row>
    <row r="37" spans="2:12" ht="6" customHeight="1" thickBot="1" x14ac:dyDescent="0.3">
      <c r="B37" s="75"/>
      <c r="C37" s="76"/>
      <c r="D37" s="134"/>
      <c r="E37" s="191"/>
      <c r="F37" s="135"/>
      <c r="G37" s="135"/>
      <c r="H37" s="134"/>
      <c r="I37" s="136"/>
      <c r="J37" s="137"/>
      <c r="K37" s="138"/>
      <c r="L37" s="139"/>
    </row>
    <row r="38" spans="2:12" ht="17.100000000000001" customHeight="1" thickBot="1" x14ac:dyDescent="0.3">
      <c r="B38" s="370" t="s">
        <v>110</v>
      </c>
      <c r="C38" s="381" t="s">
        <v>194</v>
      </c>
      <c r="D38" s="382"/>
      <c r="E38" s="382"/>
      <c r="F38" s="382"/>
      <c r="G38" s="382"/>
      <c r="H38" s="382"/>
      <c r="I38" s="382"/>
      <c r="J38" s="382"/>
      <c r="K38" s="382"/>
      <c r="L38" s="390"/>
    </row>
    <row r="39" spans="2:12" ht="17.100000000000001" customHeight="1" x14ac:dyDescent="0.25">
      <c r="B39" s="371"/>
      <c r="C39" s="123"/>
      <c r="D39" s="219" t="s">
        <v>122</v>
      </c>
      <c r="E39" s="233" t="s">
        <v>145</v>
      </c>
      <c r="F39" s="234" t="s">
        <v>13</v>
      </c>
      <c r="G39" s="427" t="s">
        <v>195</v>
      </c>
      <c r="H39" s="428"/>
      <c r="I39" s="241" t="s">
        <v>97</v>
      </c>
      <c r="J39" s="242">
        <v>518</v>
      </c>
      <c r="K39" s="243" t="s">
        <v>46</v>
      </c>
      <c r="L39" s="244">
        <f>J39*K39</f>
        <v>170.94</v>
      </c>
    </row>
    <row r="40" spans="2:12" ht="17.100000000000001" customHeight="1" x14ac:dyDescent="0.25">
      <c r="B40" s="371"/>
      <c r="C40" s="78"/>
      <c r="D40" s="220" t="s">
        <v>122</v>
      </c>
      <c r="E40" s="194" t="s">
        <v>145</v>
      </c>
      <c r="F40" s="84" t="s">
        <v>3</v>
      </c>
      <c r="G40" s="237" t="s">
        <v>182</v>
      </c>
      <c r="H40" s="154"/>
      <c r="I40" s="101" t="s">
        <v>150</v>
      </c>
      <c r="J40" s="48">
        <v>0.36959999999999998</v>
      </c>
      <c r="K40" s="15" t="s">
        <v>41</v>
      </c>
      <c r="L40" s="245">
        <f>J40*K40</f>
        <v>22.179696</v>
      </c>
    </row>
    <row r="41" spans="2:12" ht="17.100000000000001" customHeight="1" x14ac:dyDescent="0.25">
      <c r="B41" s="371"/>
      <c r="C41" s="78"/>
      <c r="D41" s="235" t="s">
        <v>183</v>
      </c>
      <c r="E41" s="227" t="s">
        <v>144</v>
      </c>
      <c r="F41" s="84" t="s">
        <v>7</v>
      </c>
      <c r="G41" s="226"/>
      <c r="H41" s="228" t="s">
        <v>175</v>
      </c>
      <c r="I41" s="101" t="s">
        <v>205</v>
      </c>
      <c r="J41" s="48">
        <v>0.11940000000000001</v>
      </c>
      <c r="K41" s="15" t="s">
        <v>42</v>
      </c>
      <c r="L41" s="245">
        <f t="shared" ref="L41:L42" si="2">J41*K41</f>
        <v>10.649286</v>
      </c>
    </row>
    <row r="42" spans="2:12" ht="17.100000000000001" customHeight="1" x14ac:dyDescent="0.25">
      <c r="B42" s="371"/>
      <c r="C42" s="78"/>
      <c r="D42" s="235" t="s">
        <v>184</v>
      </c>
      <c r="E42" s="227" t="s">
        <v>144</v>
      </c>
      <c r="F42" s="84" t="s">
        <v>10</v>
      </c>
      <c r="G42" s="226"/>
      <c r="H42" s="228" t="s">
        <v>175</v>
      </c>
      <c r="I42" s="101" t="s">
        <v>206</v>
      </c>
      <c r="J42" s="48">
        <v>0.40150000000000002</v>
      </c>
      <c r="K42" s="15" t="s">
        <v>44</v>
      </c>
      <c r="L42" s="245">
        <f t="shared" si="2"/>
        <v>15.542065000000001</v>
      </c>
    </row>
    <row r="43" spans="2:12" ht="17.100000000000001" customHeight="1" x14ac:dyDescent="0.25">
      <c r="B43" s="371"/>
      <c r="C43" s="78"/>
      <c r="D43" s="235" t="s">
        <v>186</v>
      </c>
      <c r="E43" s="227" t="s">
        <v>144</v>
      </c>
      <c r="F43" s="236">
        <v>88628</v>
      </c>
      <c r="G43" s="226"/>
      <c r="H43" s="238" t="s">
        <v>185</v>
      </c>
      <c r="I43" s="101" t="s">
        <v>150</v>
      </c>
      <c r="J43" s="48">
        <v>1.0206</v>
      </c>
      <c r="K43" s="15" t="s">
        <v>85</v>
      </c>
      <c r="L43" s="63">
        <f t="shared" ref="L43:L48" si="3">J43*K43</f>
        <v>398.85048</v>
      </c>
    </row>
    <row r="44" spans="2:12" ht="17.100000000000001" customHeight="1" x14ac:dyDescent="0.25">
      <c r="B44" s="371"/>
      <c r="C44" s="78"/>
      <c r="D44" s="220" t="s">
        <v>188</v>
      </c>
      <c r="E44" s="227" t="s">
        <v>144</v>
      </c>
      <c r="F44" s="84" t="s">
        <v>24</v>
      </c>
      <c r="G44" s="226"/>
      <c r="H44" s="228" t="s">
        <v>187</v>
      </c>
      <c r="I44" s="101" t="s">
        <v>167</v>
      </c>
      <c r="J44" s="48">
        <v>3.2084000000000001</v>
      </c>
      <c r="K44" s="15" t="s">
        <v>51</v>
      </c>
      <c r="L44" s="63">
        <f t="shared" si="3"/>
        <v>20.21292</v>
      </c>
    </row>
    <row r="45" spans="2:12" ht="17.100000000000001" customHeight="1" x14ac:dyDescent="0.25">
      <c r="B45" s="371"/>
      <c r="C45" s="78"/>
      <c r="D45" s="220" t="s">
        <v>189</v>
      </c>
      <c r="E45" s="227" t="s">
        <v>144</v>
      </c>
      <c r="F45" s="84" t="s">
        <v>17</v>
      </c>
      <c r="G45" s="226"/>
      <c r="H45" s="228" t="str">
        <f>H32</f>
        <v>Pedreiro com encargos complementares</v>
      </c>
      <c r="I45" s="101" t="s">
        <v>19</v>
      </c>
      <c r="J45" s="48">
        <v>19.7</v>
      </c>
      <c r="K45" s="15" t="s">
        <v>48</v>
      </c>
      <c r="L45" s="63">
        <f t="shared" si="3"/>
        <v>350.46299999999997</v>
      </c>
    </row>
    <row r="46" spans="2:12" ht="17.100000000000001" customHeight="1" x14ac:dyDescent="0.25">
      <c r="B46" s="371"/>
      <c r="C46" s="78"/>
      <c r="D46" s="220" t="s">
        <v>190</v>
      </c>
      <c r="E46" s="227" t="s">
        <v>144</v>
      </c>
      <c r="F46" s="84" t="s">
        <v>20</v>
      </c>
      <c r="G46" s="226"/>
      <c r="H46" s="239" t="str">
        <f>H33</f>
        <v>Servente com encargos complementares</v>
      </c>
      <c r="I46" s="101" t="s">
        <v>19</v>
      </c>
      <c r="J46" s="48">
        <v>19.7</v>
      </c>
      <c r="K46" s="15" t="s">
        <v>49</v>
      </c>
      <c r="L46" s="63">
        <f t="shared" si="3"/>
        <v>291.166</v>
      </c>
    </row>
    <row r="47" spans="2:12" ht="17.100000000000001" customHeight="1" x14ac:dyDescent="0.25">
      <c r="B47" s="371"/>
      <c r="C47" s="78"/>
      <c r="D47" s="220" t="s">
        <v>191</v>
      </c>
      <c r="E47" s="227" t="s">
        <v>144</v>
      </c>
      <c r="F47" s="84" t="s">
        <v>86</v>
      </c>
      <c r="G47" s="226"/>
      <c r="H47" s="228" t="str">
        <f>H34</f>
        <v>Lançamento mecanizado, em local com baixo nível de interferencia</v>
      </c>
      <c r="I47" s="101" t="s">
        <v>150</v>
      </c>
      <c r="J47" s="48">
        <v>0.187</v>
      </c>
      <c r="K47" s="15" t="s">
        <v>87</v>
      </c>
      <c r="L47" s="63">
        <f t="shared" si="3"/>
        <v>19.326449999999998</v>
      </c>
    </row>
    <row r="48" spans="2:12" ht="17.100000000000001" customHeight="1" x14ac:dyDescent="0.25">
      <c r="B48" s="371"/>
      <c r="C48" s="78"/>
      <c r="D48" s="220" t="s">
        <v>192</v>
      </c>
      <c r="E48" s="227" t="s">
        <v>144</v>
      </c>
      <c r="F48" s="84" t="s">
        <v>33</v>
      </c>
      <c r="G48" s="226"/>
      <c r="H48" s="228" t="s">
        <v>193</v>
      </c>
      <c r="I48" s="101" t="s">
        <v>150</v>
      </c>
      <c r="J48" s="48">
        <v>1.04</v>
      </c>
      <c r="K48" s="15" t="s">
        <v>55</v>
      </c>
      <c r="L48" s="63">
        <f t="shared" si="3"/>
        <v>48.287199999999999</v>
      </c>
    </row>
    <row r="49" spans="2:12" ht="17.100000000000001" customHeight="1" thickBot="1" x14ac:dyDescent="0.3">
      <c r="B49" s="371"/>
      <c r="C49" s="78"/>
      <c r="D49" s="221"/>
      <c r="E49" s="195"/>
      <c r="F49" s="87"/>
      <c r="G49" s="218"/>
      <c r="H49" s="240"/>
      <c r="I49" s="246"/>
      <c r="J49" s="247"/>
      <c r="K49" s="247"/>
      <c r="L49" s="248"/>
    </row>
    <row r="50" spans="2:12" ht="17.100000000000001" customHeight="1" thickBot="1" x14ac:dyDescent="0.35">
      <c r="B50" s="372"/>
      <c r="C50" s="429"/>
      <c r="D50" s="430"/>
      <c r="E50" s="430"/>
      <c r="F50" s="431"/>
      <c r="G50" s="413" t="str">
        <f>G36</f>
        <v>TOTAL DO ITEM</v>
      </c>
      <c r="H50" s="414"/>
      <c r="I50" s="143"/>
      <c r="J50" s="144"/>
      <c r="K50" s="153"/>
      <c r="L50" s="167">
        <f>SUM(L39:L49)</f>
        <v>1347.6170970000001</v>
      </c>
    </row>
    <row r="51" spans="2:12" ht="6" customHeight="1" thickBot="1" x14ac:dyDescent="0.3">
      <c r="B51" s="75"/>
      <c r="C51" s="151"/>
      <c r="D51" s="249"/>
      <c r="E51" s="250"/>
      <c r="F51" s="251"/>
      <c r="G51" s="251"/>
      <c r="H51" s="249"/>
      <c r="I51" s="251"/>
      <c r="J51" s="252"/>
      <c r="K51" s="249"/>
      <c r="L51" s="249"/>
    </row>
    <row r="52" spans="2:12" ht="17.100000000000001" customHeight="1" thickBot="1" x14ac:dyDescent="0.3">
      <c r="B52" s="417" t="s">
        <v>140</v>
      </c>
      <c r="C52" s="406" t="s">
        <v>197</v>
      </c>
      <c r="D52" s="407"/>
      <c r="E52" s="407"/>
      <c r="F52" s="407"/>
      <c r="G52" s="407"/>
      <c r="H52" s="407"/>
      <c r="I52" s="407"/>
      <c r="J52" s="407"/>
      <c r="K52" s="407"/>
      <c r="L52" s="408"/>
    </row>
    <row r="53" spans="2:12" ht="17.100000000000001" customHeight="1" x14ac:dyDescent="0.25">
      <c r="B53" s="418"/>
      <c r="C53" s="78"/>
      <c r="D53" s="270" t="s">
        <v>199</v>
      </c>
      <c r="E53" s="271" t="s">
        <v>198</v>
      </c>
      <c r="F53" s="272" t="s">
        <v>66</v>
      </c>
      <c r="G53" s="206"/>
      <c r="H53" s="185" t="s">
        <v>196</v>
      </c>
      <c r="I53" s="267" t="s">
        <v>97</v>
      </c>
      <c r="J53" s="268">
        <f>0.0104*12</f>
        <v>0.12479999999999999</v>
      </c>
      <c r="K53" s="269" t="s">
        <v>68</v>
      </c>
      <c r="L53" s="88">
        <f>J53*K53</f>
        <v>2.5995839999999997</v>
      </c>
    </row>
    <row r="54" spans="2:12" ht="17.100000000000001" customHeight="1" x14ac:dyDescent="0.25">
      <c r="B54" s="418"/>
      <c r="C54" s="78"/>
      <c r="D54" s="273" t="s">
        <v>200</v>
      </c>
      <c r="E54" s="192" t="s">
        <v>145</v>
      </c>
      <c r="F54" s="173" t="s">
        <v>69</v>
      </c>
      <c r="G54" s="207"/>
      <c r="H54" s="125" t="s">
        <v>203</v>
      </c>
      <c r="I54" s="101" t="s">
        <v>164</v>
      </c>
      <c r="J54" s="48">
        <v>12</v>
      </c>
      <c r="K54" s="15" t="s">
        <v>71</v>
      </c>
      <c r="L54" s="88">
        <f t="shared" ref="L54:L56" si="4">J54*K54</f>
        <v>207</v>
      </c>
    </row>
    <row r="55" spans="2:12" ht="17.100000000000001" customHeight="1" x14ac:dyDescent="0.25">
      <c r="B55" s="418"/>
      <c r="C55" s="78"/>
      <c r="D55" s="273" t="s">
        <v>201</v>
      </c>
      <c r="E55" s="192" t="s">
        <v>6</v>
      </c>
      <c r="F55" s="173" t="s">
        <v>72</v>
      </c>
      <c r="G55" s="207"/>
      <c r="H55" s="125" t="s">
        <v>204</v>
      </c>
      <c r="I55" s="101" t="s">
        <v>19</v>
      </c>
      <c r="J55" s="48">
        <f>0.06*12</f>
        <v>0.72</v>
      </c>
      <c r="K55" s="15" t="s">
        <v>74</v>
      </c>
      <c r="L55" s="88">
        <f t="shared" si="4"/>
        <v>14.637599999999999</v>
      </c>
    </row>
    <row r="56" spans="2:12" ht="17.100000000000001" customHeight="1" thickBot="1" x14ac:dyDescent="0.3">
      <c r="B56" s="418"/>
      <c r="C56" s="80"/>
      <c r="D56" s="274" t="s">
        <v>202</v>
      </c>
      <c r="E56" s="275" t="s">
        <v>6</v>
      </c>
      <c r="F56" s="276" t="s">
        <v>20</v>
      </c>
      <c r="G56" s="208"/>
      <c r="H56" s="186" t="s">
        <v>160</v>
      </c>
      <c r="I56" s="103" t="s">
        <v>19</v>
      </c>
      <c r="J56" s="49">
        <f>0.06*12</f>
        <v>0.72</v>
      </c>
      <c r="K56" s="17" t="s">
        <v>49</v>
      </c>
      <c r="L56" s="187">
        <f t="shared" si="4"/>
        <v>10.641599999999999</v>
      </c>
    </row>
    <row r="57" spans="2:12" ht="17.100000000000001" customHeight="1" thickBot="1" x14ac:dyDescent="0.35">
      <c r="B57" s="419"/>
      <c r="C57" s="395"/>
      <c r="D57" s="409"/>
      <c r="E57" s="409"/>
      <c r="F57" s="410"/>
      <c r="G57" s="415" t="str">
        <f>G50</f>
        <v>TOTAL DO ITEM</v>
      </c>
      <c r="H57" s="416"/>
      <c r="I57" s="181"/>
      <c r="J57" s="182"/>
      <c r="K57" s="183"/>
      <c r="L57" s="280">
        <f>SUM(L53:L56)</f>
        <v>234.878784</v>
      </c>
    </row>
    <row r="58" spans="2:12" ht="17.100000000000001" customHeight="1" x14ac:dyDescent="0.25"/>
    <row r="59" spans="2:12" ht="17.100000000000001" customHeight="1" thickBot="1" x14ac:dyDescent="0.3"/>
    <row r="60" spans="2:12" ht="17.100000000000001" customHeight="1" x14ac:dyDescent="0.25">
      <c r="B60" s="392" t="s">
        <v>95</v>
      </c>
      <c r="C60" s="393"/>
      <c r="D60" s="393"/>
      <c r="E60" s="393"/>
      <c r="F60" s="393"/>
      <c r="G60" s="393"/>
      <c r="H60" s="393"/>
      <c r="I60" s="393"/>
      <c r="J60" s="393"/>
      <c r="K60" s="393"/>
      <c r="L60" s="394"/>
    </row>
    <row r="61" spans="2:12" ht="17.100000000000001" customHeight="1" thickBot="1" x14ac:dyDescent="0.3">
      <c r="B61" s="218"/>
      <c r="C61" s="278"/>
      <c r="D61" s="395" t="s">
        <v>207</v>
      </c>
      <c r="E61" s="395"/>
      <c r="F61" s="395"/>
      <c r="G61" s="395"/>
      <c r="H61" s="395"/>
      <c r="I61" s="395"/>
      <c r="J61" s="395"/>
      <c r="K61" s="395"/>
      <c r="L61" s="279"/>
    </row>
    <row r="62" spans="2:12" ht="7.5" customHeight="1" x14ac:dyDescent="0.25">
      <c r="B62" s="41"/>
      <c r="C62" s="41"/>
      <c r="D62" s="41"/>
      <c r="E62" s="189"/>
      <c r="F62" s="41"/>
      <c r="G62" s="41"/>
      <c r="H62" s="41"/>
      <c r="I62" s="41"/>
      <c r="J62" s="41"/>
      <c r="K62" s="41"/>
      <c r="L62" s="41"/>
    </row>
    <row r="63" spans="2:12" ht="17.100000000000001" customHeight="1" x14ac:dyDescent="0.25"/>
    <row r="64" spans="2:12" ht="17.100000000000001" customHeight="1" thickBot="1" x14ac:dyDescent="0.3"/>
    <row r="65" spans="2:12" ht="33.75" customHeight="1" x14ac:dyDescent="0.25">
      <c r="B65" s="396" t="s">
        <v>77</v>
      </c>
      <c r="C65" s="397"/>
      <c r="D65" s="398"/>
      <c r="E65" s="264" t="s">
        <v>58</v>
      </c>
      <c r="F65" s="263" t="s">
        <v>89</v>
      </c>
      <c r="G65" s="263"/>
      <c r="H65" s="263" t="s">
        <v>59</v>
      </c>
      <c r="I65" s="263" t="s">
        <v>90</v>
      </c>
      <c r="J65" s="265" t="s">
        <v>152</v>
      </c>
      <c r="K65" s="263" t="s">
        <v>92</v>
      </c>
      <c r="L65" s="266" t="s">
        <v>93</v>
      </c>
    </row>
    <row r="66" spans="2:12" ht="6.75" customHeight="1" thickBot="1" x14ac:dyDescent="0.3">
      <c r="B66" s="67"/>
      <c r="C66" s="196"/>
      <c r="D66" s="196"/>
      <c r="E66" s="40"/>
      <c r="F66" s="51"/>
      <c r="G66" s="51"/>
      <c r="H66" s="40"/>
      <c r="I66" s="51"/>
      <c r="J66" s="56"/>
      <c r="K66" s="40"/>
      <c r="L66" s="40"/>
    </row>
    <row r="67" spans="2:12" ht="17.100000000000001" customHeight="1" x14ac:dyDescent="0.25">
      <c r="B67" s="342"/>
      <c r="C67" s="343" t="s">
        <v>99</v>
      </c>
      <c r="D67" s="344"/>
      <c r="E67" s="345" t="s">
        <v>198</v>
      </c>
      <c r="F67" s="346" t="str">
        <f>C11</f>
        <v xml:space="preserve">Fossa Séptica cilindrica ou retangular em concreto pré fabricado para 5 pessoas </v>
      </c>
      <c r="G67" s="346"/>
      <c r="H67" s="346"/>
      <c r="I67" s="347" t="s">
        <v>231</v>
      </c>
      <c r="J67" s="347">
        <v>1</v>
      </c>
      <c r="K67" s="348">
        <f>L24</f>
        <v>625.79713000000004</v>
      </c>
      <c r="L67" s="349">
        <f>J67*K67</f>
        <v>625.79713000000004</v>
      </c>
    </row>
    <row r="68" spans="2:12" ht="17.100000000000001" customHeight="1" x14ac:dyDescent="0.25">
      <c r="B68" s="226"/>
      <c r="C68" s="330" t="s">
        <v>109</v>
      </c>
      <c r="D68" s="334"/>
      <c r="E68" s="329" t="s">
        <v>198</v>
      </c>
      <c r="F68" s="326" t="str">
        <f>C26</f>
        <v>Filtro Anaeróbico cilindrico ou retangular pré fabricado com cap. p/ 5 pessoas</v>
      </c>
      <c r="G68" s="326"/>
      <c r="H68" s="326"/>
      <c r="I68" s="327" t="s">
        <v>231</v>
      </c>
      <c r="J68" s="327">
        <v>1</v>
      </c>
      <c r="K68" s="328">
        <f>L36</f>
        <v>1333.2622550000001</v>
      </c>
      <c r="L68" s="350">
        <f t="shared" ref="L68:L70" si="5">J68*K68</f>
        <v>1333.2622550000001</v>
      </c>
    </row>
    <row r="69" spans="2:12" ht="17.100000000000001" customHeight="1" x14ac:dyDescent="0.25">
      <c r="B69" s="351"/>
      <c r="C69" s="332" t="s">
        <v>110</v>
      </c>
      <c r="D69" s="333"/>
      <c r="E69" s="331" t="s">
        <v>198</v>
      </c>
      <c r="F69" s="326" t="str">
        <f>C38</f>
        <v>Tanque Séptico (sumidouro) retangular pré fabricado ou em alvenaria com tijolos cerÂmicos Vútil - 1600 Litros - Dimensão 1,10 x 1,53 (p/ 5 pessoas). AF_05/2018</v>
      </c>
      <c r="G69" s="326"/>
      <c r="H69" s="326"/>
      <c r="I69" s="327" t="s">
        <v>231</v>
      </c>
      <c r="J69" s="327">
        <v>1</v>
      </c>
      <c r="K69" s="328">
        <f>L50</f>
        <v>1347.6170970000001</v>
      </c>
      <c r="L69" s="350">
        <f t="shared" si="5"/>
        <v>1347.6170970000001</v>
      </c>
    </row>
    <row r="70" spans="2:12" ht="17.100000000000001" customHeight="1" thickBot="1" x14ac:dyDescent="0.3">
      <c r="B70" s="352"/>
      <c r="C70" s="353" t="s">
        <v>140</v>
      </c>
      <c r="D70" s="354"/>
      <c r="E70" s="355" t="s">
        <v>198</v>
      </c>
      <c r="F70" s="247" t="str">
        <f>C52</f>
        <v>Tubulação de rede de esgoto</v>
      </c>
      <c r="G70" s="247"/>
      <c r="H70" s="247"/>
      <c r="I70" s="356" t="s">
        <v>231</v>
      </c>
      <c r="J70" s="356">
        <v>1</v>
      </c>
      <c r="K70" s="357">
        <f>L57</f>
        <v>234.878784</v>
      </c>
      <c r="L70" s="358">
        <f t="shared" si="5"/>
        <v>234.878784</v>
      </c>
    </row>
    <row r="71" spans="2:12" s="12" customFormat="1" ht="18" customHeight="1" thickBot="1" x14ac:dyDescent="0.3">
      <c r="B71" s="335"/>
      <c r="C71" s="336"/>
      <c r="D71" s="336"/>
      <c r="E71" s="337"/>
      <c r="F71" s="336" t="s">
        <v>232</v>
      </c>
      <c r="G71" s="336"/>
      <c r="H71" s="336"/>
      <c r="I71" s="336"/>
      <c r="J71" s="336"/>
      <c r="K71" s="338"/>
      <c r="L71" s="339">
        <f>SUM(L67:L70)</f>
        <v>3541.5552659999998</v>
      </c>
    </row>
    <row r="72" spans="2:12" s="12" customFormat="1" ht="18" customHeight="1" thickBot="1" x14ac:dyDescent="0.3">
      <c r="B72" s="335"/>
      <c r="C72" s="336"/>
      <c r="D72" s="336"/>
      <c r="E72" s="337"/>
      <c r="F72" s="336" t="s">
        <v>233</v>
      </c>
      <c r="G72" s="336"/>
      <c r="H72" s="336"/>
      <c r="I72" s="336"/>
      <c r="J72" s="336"/>
      <c r="K72" s="338"/>
      <c r="L72" s="340">
        <f>'calc. BDI'!D21</f>
        <v>0.245</v>
      </c>
    </row>
    <row r="73" spans="2:12" s="12" customFormat="1" ht="18" customHeight="1" thickBot="1" x14ac:dyDescent="0.3">
      <c r="B73" s="335"/>
      <c r="C73" s="336"/>
      <c r="D73" s="336"/>
      <c r="E73" s="337"/>
      <c r="F73" s="336"/>
      <c r="G73" s="336"/>
      <c r="H73" s="336" t="s">
        <v>234</v>
      </c>
      <c r="I73" s="336"/>
      <c r="J73" s="336"/>
      <c r="K73" s="338"/>
      <c r="L73" s="341">
        <f>L71*1.245</f>
        <v>4409.2363061699998</v>
      </c>
    </row>
    <row r="74" spans="2:12" ht="17.100000000000001" customHeight="1" x14ac:dyDescent="0.25"/>
    <row r="75" spans="2:12" ht="17.100000000000001" customHeight="1" x14ac:dyDescent="0.25">
      <c r="H75" s="361" t="s">
        <v>235</v>
      </c>
    </row>
    <row r="76" spans="2:12" ht="17.100000000000001" customHeight="1" x14ac:dyDescent="0.25">
      <c r="H76" s="361"/>
    </row>
    <row r="77" spans="2:12" ht="17.100000000000001" customHeight="1" x14ac:dyDescent="0.25">
      <c r="E77" s="359"/>
    </row>
    <row r="78" spans="2:12" ht="17.100000000000001" customHeight="1" x14ac:dyDescent="0.25">
      <c r="C78" s="361" t="s">
        <v>236</v>
      </c>
      <c r="D78" s="360" t="s">
        <v>237</v>
      </c>
    </row>
    <row r="79" spans="2:12" ht="17.100000000000001" customHeight="1" x14ac:dyDescent="0.25">
      <c r="D79" s="360" t="s">
        <v>238</v>
      </c>
    </row>
    <row r="80" spans="2:12" ht="17.100000000000001" customHeight="1" x14ac:dyDescent="0.25">
      <c r="D80" s="360" t="s">
        <v>239</v>
      </c>
      <c r="H80" s="322" t="s">
        <v>240</v>
      </c>
    </row>
    <row r="81" spans="8:8" ht="17.100000000000001" customHeight="1" x14ac:dyDescent="0.25">
      <c r="H81" s="322" t="s">
        <v>241</v>
      </c>
    </row>
    <row r="82" spans="8:8" x14ac:dyDescent="0.25">
      <c r="H82" s="322" t="s">
        <v>242</v>
      </c>
    </row>
  </sheetData>
  <mergeCells count="28">
    <mergeCell ref="B1:L1"/>
    <mergeCell ref="D2:K2"/>
    <mergeCell ref="C38:L38"/>
    <mergeCell ref="C52:L52"/>
    <mergeCell ref="C57:F57"/>
    <mergeCell ref="G36:H36"/>
    <mergeCell ref="G50:H50"/>
    <mergeCell ref="G57:H57"/>
    <mergeCell ref="B38:B50"/>
    <mergeCell ref="B52:B57"/>
    <mergeCell ref="G12:H12"/>
    <mergeCell ref="G13:H13"/>
    <mergeCell ref="G28:H28"/>
    <mergeCell ref="G29:H29"/>
    <mergeCell ref="G39:H39"/>
    <mergeCell ref="C50:F50"/>
    <mergeCell ref="F5:K5"/>
    <mergeCell ref="B60:L60"/>
    <mergeCell ref="D61:K61"/>
    <mergeCell ref="B9:D9"/>
    <mergeCell ref="B65:D65"/>
    <mergeCell ref="C7:L7"/>
    <mergeCell ref="B11:B24"/>
    <mergeCell ref="C24:F24"/>
    <mergeCell ref="B26:B36"/>
    <mergeCell ref="C36:F36"/>
    <mergeCell ref="C26:L26"/>
    <mergeCell ref="C11:L11"/>
  </mergeCells>
  <pageMargins left="0.511811024" right="0.511811024" top="0.78740157499999996" bottom="0.78740157499999996" header="0.31496062000000002" footer="0.31496062000000002"/>
  <pageSetup paperSize="9" scale="52" orientation="landscape" horizontalDpi="0" verticalDpi="0" r:id="rId1"/>
  <rowBreaks count="1" manualBreakCount="1">
    <brk id="5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G21"/>
  <sheetViews>
    <sheetView topLeftCell="A4" workbookViewId="0">
      <selection activeCell="D24" sqref="D24"/>
    </sheetView>
  </sheetViews>
  <sheetFormatPr defaultRowHeight="15" x14ac:dyDescent="0.25"/>
  <cols>
    <col min="1" max="1" width="3" customWidth="1"/>
    <col min="2" max="2" width="28.7109375" customWidth="1"/>
    <col min="3" max="3" width="11.42578125" customWidth="1"/>
    <col min="4" max="4" width="9.7109375" customWidth="1"/>
    <col min="5" max="7" width="11.85546875" customWidth="1"/>
  </cols>
  <sheetData>
    <row r="8" spans="2:7" ht="15.75" thickBot="1" x14ac:dyDescent="0.3"/>
    <row r="9" spans="2:7" ht="15.75" x14ac:dyDescent="0.25">
      <c r="B9" s="432" t="s">
        <v>210</v>
      </c>
      <c r="C9" s="433"/>
      <c r="D9" s="433"/>
      <c r="E9" s="433"/>
      <c r="F9" s="433"/>
      <c r="G9" s="434"/>
    </row>
    <row r="10" spans="2:7" ht="6" customHeight="1" thickBot="1" x14ac:dyDescent="0.3">
      <c r="B10" s="319"/>
      <c r="C10" s="320"/>
      <c r="D10" s="320"/>
      <c r="E10" s="320"/>
      <c r="F10" s="320"/>
      <c r="G10" s="321"/>
    </row>
    <row r="11" spans="2:7" x14ac:dyDescent="0.25">
      <c r="B11" s="281"/>
      <c r="C11" s="282"/>
      <c r="D11" s="282"/>
      <c r="E11" s="435" t="s">
        <v>211</v>
      </c>
      <c r="F11" s="436"/>
      <c r="G11" s="437"/>
    </row>
    <row r="12" spans="2:7" ht="15.75" thickBot="1" x14ac:dyDescent="0.3">
      <c r="B12" s="283"/>
      <c r="C12" s="284"/>
      <c r="D12" s="284"/>
      <c r="E12" s="308" t="s">
        <v>212</v>
      </c>
      <c r="F12" s="309" t="s">
        <v>213</v>
      </c>
      <c r="G12" s="310" t="s">
        <v>214</v>
      </c>
    </row>
    <row r="13" spans="2:7" x14ac:dyDescent="0.25">
      <c r="B13" s="311" t="s">
        <v>215</v>
      </c>
      <c r="C13" s="285" t="s">
        <v>216</v>
      </c>
      <c r="D13" s="286">
        <v>5.5E-2</v>
      </c>
      <c r="E13" s="287">
        <v>2.9700000000000001E-2</v>
      </c>
      <c r="F13" s="288">
        <v>5.0799999999999998E-2</v>
      </c>
      <c r="G13" s="289">
        <v>6.2700000000000006E-2</v>
      </c>
    </row>
    <row r="14" spans="2:7" x14ac:dyDescent="0.25">
      <c r="B14" s="312" t="s">
        <v>217</v>
      </c>
      <c r="C14" s="290" t="s">
        <v>218</v>
      </c>
      <c r="D14" s="291">
        <v>1.4999999999999999E-2</v>
      </c>
      <c r="E14" s="287">
        <f>0.3%+0.56%</f>
        <v>8.6E-3</v>
      </c>
      <c r="F14" s="288">
        <f>0.48%+0.85%</f>
        <v>1.3299999999999999E-2</v>
      </c>
      <c r="G14" s="289">
        <f>0.82%+0.89%</f>
        <v>1.7099999999999997E-2</v>
      </c>
    </row>
    <row r="15" spans="2:7" x14ac:dyDescent="0.25">
      <c r="B15" s="312" t="s">
        <v>219</v>
      </c>
      <c r="C15" s="290" t="s">
        <v>220</v>
      </c>
      <c r="D15" s="291">
        <v>0.12</v>
      </c>
      <c r="E15" s="287">
        <v>7.7799999999999994E-2</v>
      </c>
      <c r="F15" s="288">
        <v>0.1085</v>
      </c>
      <c r="G15" s="289">
        <v>0.13550000000000001</v>
      </c>
    </row>
    <row r="16" spans="2:7" x14ac:dyDescent="0.25">
      <c r="B16" s="312" t="s">
        <v>221</v>
      </c>
      <c r="C16" s="290" t="s">
        <v>222</v>
      </c>
      <c r="D16" s="292">
        <f>(1+F16)^(F17/252)-1</f>
        <v>3.1176046646692601E-3</v>
      </c>
      <c r="E16" s="287" t="s">
        <v>223</v>
      </c>
      <c r="F16" s="293">
        <v>0.04</v>
      </c>
      <c r="G16" s="294"/>
    </row>
    <row r="17" spans="2:7" x14ac:dyDescent="0.25">
      <c r="B17" s="312" t="s">
        <v>224</v>
      </c>
      <c r="C17" s="438" t="s">
        <v>225</v>
      </c>
      <c r="D17" s="291">
        <v>2.5000000000000001E-2</v>
      </c>
      <c r="E17" s="295" t="s">
        <v>226</v>
      </c>
      <c r="F17" s="296">
        <v>20</v>
      </c>
      <c r="G17" s="297"/>
    </row>
    <row r="18" spans="2:7" ht="15.75" thickBot="1" x14ac:dyDescent="0.3">
      <c r="B18" s="313" t="s">
        <v>227</v>
      </c>
      <c r="C18" s="439"/>
      <c r="D18" s="298">
        <v>9.4000000000000004E-3</v>
      </c>
      <c r="E18" s="299"/>
      <c r="F18" s="300"/>
      <c r="G18" s="297"/>
    </row>
    <row r="19" spans="2:7" x14ac:dyDescent="0.25">
      <c r="B19" s="301" t="s">
        <v>228</v>
      </c>
      <c r="C19" s="302"/>
      <c r="D19" s="303"/>
      <c r="E19" s="299"/>
      <c r="F19" s="300"/>
      <c r="G19" s="297"/>
    </row>
    <row r="20" spans="2:7" ht="15.75" thickBot="1" x14ac:dyDescent="0.3">
      <c r="B20" s="304" t="s">
        <v>229</v>
      </c>
      <c r="C20" s="305"/>
      <c r="D20" s="306"/>
      <c r="E20" s="299"/>
      <c r="F20" s="300"/>
      <c r="G20" s="297"/>
    </row>
    <row r="21" spans="2:7" s="42" customFormat="1" ht="30.75" thickBot="1" x14ac:dyDescent="0.3">
      <c r="B21" s="314" t="s">
        <v>230</v>
      </c>
      <c r="C21" s="315"/>
      <c r="D21" s="307">
        <f>ROUND((((1+D13+D14)*(1+D15)*(1+D16))/(1-(D17+D18))-1),4)</f>
        <v>0.245</v>
      </c>
      <c r="E21" s="316">
        <v>0.21429999999999999</v>
      </c>
      <c r="F21" s="317">
        <v>0.2717</v>
      </c>
      <c r="G21" s="318">
        <v>0.3362</v>
      </c>
    </row>
  </sheetData>
  <mergeCells count="3">
    <mergeCell ref="B9:G9"/>
    <mergeCell ref="E11:G11"/>
    <mergeCell ref="C17:C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PLAN. RODRIGO</vt:lpstr>
      <vt:lpstr>Orç Fossa e filtro</vt:lpstr>
      <vt:lpstr>calc. BDI</vt:lpstr>
      <vt:lpstr>'Orç Fossa e filtro'!Area_de_impressao</vt:lpstr>
      <vt:lpstr>'PLAN. RODRIGO'!Area_de_impressao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Morais</dc:creator>
  <cp:lastModifiedBy>Licitações</cp:lastModifiedBy>
  <cp:lastPrinted>2020-03-20T12:01:19Z</cp:lastPrinted>
  <dcterms:created xsi:type="dcterms:W3CDTF">2020-03-13T13:53:13Z</dcterms:created>
  <dcterms:modified xsi:type="dcterms:W3CDTF">2020-04-22T11:26:03Z</dcterms:modified>
</cp:coreProperties>
</file>